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CLIENTES AUDITORIA EXTERNA\ATIVOS\CONEXION CC\CORRENTE\CONEXION CC - 2021\2.º SEMESTRE\DEMONSTRAÇÕES FINANCEIRAS\2.º VERSÃO\"/>
    </mc:Choice>
  </mc:AlternateContent>
  <xr:revisionPtr revIDLastSave="0" documentId="13_ncr:1_{2E83C3E7-8C64-49BC-8A44-ACE6236C02EE}" xr6:coauthVersionLast="47" xr6:coauthVersionMax="47" xr10:uidLastSave="{00000000-0000-0000-0000-000000000000}"/>
  <bookViews>
    <workbookView xWindow="-120" yWindow="-120" windowWidth="20730" windowHeight="11040" tabRatio="837" xr2:uid="{00000000-000D-0000-FFFF-FFFF00000000}"/>
  </bookViews>
  <sheets>
    <sheet name="BP" sheetId="11" r:id="rId1"/>
    <sheet name="DR" sheetId="12" r:id="rId2"/>
    <sheet name="PL" sheetId="13" r:id="rId3"/>
    <sheet name="DFC" sheetId="15" r:id="rId4"/>
    <sheet name="dra" sheetId="22" r:id="rId5"/>
    <sheet name="composição do resultado exercic" sheetId="16" state="hidden" r:id="rId6"/>
    <sheet name="Plan1" sheetId="23" state="hidden" r:id="rId7"/>
  </sheets>
  <definedNames>
    <definedName name="_" localSheetId="3" hidden="1">DFC!#REF!</definedName>
    <definedName name="_xlnm._FilterDatabase" localSheetId="3" hidden="1">DFC!#REF!</definedName>
    <definedName name="_xlnm.Print_Area" localSheetId="0">BP!$A$1:$T$46</definedName>
    <definedName name="_xlnm.Print_Area" localSheetId="3">DFC!$A$1:$K$49</definedName>
    <definedName name="_xlnm.Print_Area" localSheetId="1">DR!$A$1:$O$42</definedName>
    <definedName name="IDI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12" l="1"/>
  <c r="S27" i="11"/>
  <c r="P27" i="11"/>
  <c r="S18" i="11"/>
  <c r="P18" i="11"/>
  <c r="R18" i="11"/>
  <c r="H38" i="15" l="1"/>
  <c r="I38" i="15"/>
  <c r="J38" i="15"/>
  <c r="K38" i="15"/>
  <c r="G38" i="15"/>
  <c r="J29" i="13" l="1"/>
  <c r="J13" i="13"/>
  <c r="F17" i="22" l="1"/>
  <c r="K34" i="15"/>
  <c r="K28" i="15"/>
  <c r="K22" i="15"/>
  <c r="K16" i="15"/>
  <c r="N22" i="12"/>
  <c r="N15" i="12"/>
  <c r="S37" i="11"/>
  <c r="S42" i="11" s="1"/>
  <c r="I39" i="11"/>
  <c r="I17" i="11"/>
  <c r="I27" i="11" s="1"/>
  <c r="G39" i="11"/>
  <c r="J11" i="23"/>
  <c r="J12" i="23"/>
  <c r="J13" i="23"/>
  <c r="U13" i="23"/>
  <c r="J14" i="23"/>
  <c r="U14" i="23"/>
  <c r="J15" i="23"/>
  <c r="U15" i="23"/>
  <c r="J16" i="23"/>
  <c r="U16" i="23"/>
  <c r="G17" i="23"/>
  <c r="J17" i="23" s="1"/>
  <c r="I17" i="23"/>
  <c r="I27" i="23" s="1"/>
  <c r="I42" i="23" s="1"/>
  <c r="R17" i="23"/>
  <c r="S17" i="23"/>
  <c r="T17" i="23"/>
  <c r="U17" i="23" s="1"/>
  <c r="J18" i="23"/>
  <c r="U18" i="23"/>
  <c r="J19" i="23"/>
  <c r="U19" i="23"/>
  <c r="J20" i="23"/>
  <c r="U20" i="23"/>
  <c r="J21" i="23"/>
  <c r="U21" i="23"/>
  <c r="J22" i="23"/>
  <c r="U22" i="23"/>
  <c r="J23" i="23"/>
  <c r="U23" i="23"/>
  <c r="J24" i="23"/>
  <c r="U24" i="23"/>
  <c r="J25" i="23"/>
  <c r="U25" i="23"/>
  <c r="J26" i="23"/>
  <c r="U26" i="23"/>
  <c r="G27" i="23"/>
  <c r="G42" i="23" s="1"/>
  <c r="R27" i="23"/>
  <c r="S27" i="23"/>
  <c r="T27" i="23"/>
  <c r="U27" i="23"/>
  <c r="J28" i="23"/>
  <c r="U28" i="23"/>
  <c r="J29" i="23"/>
  <c r="U29" i="23"/>
  <c r="J30" i="23"/>
  <c r="U30" i="23"/>
  <c r="J31" i="23"/>
  <c r="U31" i="23"/>
  <c r="J32" i="23"/>
  <c r="U32" i="23"/>
  <c r="J33" i="23"/>
  <c r="U33" i="23"/>
  <c r="J34" i="23"/>
  <c r="U34" i="23"/>
  <c r="J35" i="23"/>
  <c r="U35" i="23"/>
  <c r="J36" i="23"/>
  <c r="U36" i="23"/>
  <c r="J37" i="23"/>
  <c r="R37" i="23"/>
  <c r="R42" i="23" s="1"/>
  <c r="U42" i="23" s="1"/>
  <c r="S37" i="23"/>
  <c r="T37" i="23"/>
  <c r="U37" i="23"/>
  <c r="J38" i="23"/>
  <c r="U38" i="23"/>
  <c r="G39" i="23"/>
  <c r="I39" i="23"/>
  <c r="J39" i="23" s="1"/>
  <c r="U39" i="23"/>
  <c r="J40" i="23"/>
  <c r="U40" i="23"/>
  <c r="J41" i="23"/>
  <c r="U41" i="23"/>
  <c r="S42" i="23"/>
  <c r="T42" i="23"/>
  <c r="A5" i="22"/>
  <c r="G17" i="11"/>
  <c r="G27" i="11" s="1"/>
  <c r="A7" i="22"/>
  <c r="B53" i="16"/>
  <c r="B55" i="16"/>
  <c r="A53" i="16"/>
  <c r="B43" i="16"/>
  <c r="B35" i="16"/>
  <c r="B27" i="16"/>
  <c r="P18" i="16"/>
  <c r="K18" i="16"/>
  <c r="J18" i="16"/>
  <c r="D18" i="16"/>
  <c r="L15" i="16"/>
  <c r="F15" i="16" s="1"/>
  <c r="Q15" i="16" s="1"/>
  <c r="L14" i="16"/>
  <c r="F14" i="16"/>
  <c r="Q14" i="16" s="1"/>
  <c r="L13" i="16"/>
  <c r="F13" i="16"/>
  <c r="Q13" i="16"/>
  <c r="L12" i="16"/>
  <c r="F12" i="16"/>
  <c r="Q12" i="16" s="1"/>
  <c r="L11" i="16"/>
  <c r="F11" i="16" s="1"/>
  <c r="Q11" i="16" s="1"/>
  <c r="L10" i="16"/>
  <c r="F10" i="16"/>
  <c r="Q10" i="16" s="1"/>
  <c r="O9" i="16"/>
  <c r="L9" i="16"/>
  <c r="F9" i="16"/>
  <c r="B9" i="16"/>
  <c r="L8" i="16"/>
  <c r="F8" i="16"/>
  <c r="Q8" i="16"/>
  <c r="L7" i="16"/>
  <c r="F7" i="16"/>
  <c r="Q7" i="16" s="1"/>
  <c r="L6" i="16"/>
  <c r="F6" i="16" s="1"/>
  <c r="Q6" i="16" s="1"/>
  <c r="B6" i="16"/>
  <c r="O5" i="16"/>
  <c r="L5" i="16"/>
  <c r="F5" i="16" s="1"/>
  <c r="L4" i="16"/>
  <c r="F4" i="16"/>
  <c r="Q4" i="16" s="1"/>
  <c r="L3" i="16"/>
  <c r="L18" i="16" s="1"/>
  <c r="O18" i="16"/>
  <c r="B18" i="16"/>
  <c r="Q9" i="16"/>
  <c r="F3" i="16"/>
  <c r="Q3" i="16" s="1"/>
  <c r="H46" i="13"/>
  <c r="H48" i="13" s="1"/>
  <c r="F46" i="13"/>
  <c r="F48" i="13" s="1"/>
  <c r="D46" i="13"/>
  <c r="D48" i="13"/>
  <c r="J44" i="13"/>
  <c r="J43" i="13"/>
  <c r="J41" i="13"/>
  <c r="H37" i="13"/>
  <c r="H39" i="13" s="1"/>
  <c r="F37" i="13"/>
  <c r="F39" i="13" s="1"/>
  <c r="D37" i="13"/>
  <c r="D39" i="13"/>
  <c r="L36" i="13"/>
  <c r="J35" i="13"/>
  <c r="J34" i="13"/>
  <c r="J31" i="13"/>
  <c r="J27" i="13"/>
  <c r="F23" i="13"/>
  <c r="F25" i="13"/>
  <c r="D23" i="13"/>
  <c r="D25" i="13" s="1"/>
  <c r="J21" i="13"/>
  <c r="J19" i="13"/>
  <c r="J18" i="13"/>
  <c r="J17" i="13"/>
  <c r="J16" i="13"/>
  <c r="J11" i="13"/>
  <c r="AJ14" i="12"/>
  <c r="AJ16" i="12"/>
  <c r="AJ17" i="12"/>
  <c r="AJ18" i="12"/>
  <c r="AJ20" i="12"/>
  <c r="AJ21" i="12"/>
  <c r="AJ23" i="12"/>
  <c r="AJ27" i="12"/>
  <c r="AJ29" i="12"/>
  <c r="AJ30" i="12"/>
  <c r="AJ31" i="12"/>
  <c r="AJ32" i="12"/>
  <c r="AJ33" i="12"/>
  <c r="AJ35" i="12"/>
  <c r="AJ36" i="12"/>
  <c r="AJ37" i="12"/>
  <c r="AJ13" i="12"/>
  <c r="AJ19" i="12"/>
  <c r="L22" i="12"/>
  <c r="J22" i="12"/>
  <c r="AA56" i="12" s="1"/>
  <c r="L15" i="12"/>
  <c r="J15" i="12"/>
  <c r="AJ15" i="12" s="1"/>
  <c r="S19" i="12"/>
  <c r="S14" i="12"/>
  <c r="S16" i="12"/>
  <c r="S17" i="12"/>
  <c r="S18" i="12"/>
  <c r="S20" i="12"/>
  <c r="S21" i="12"/>
  <c r="S23" i="12"/>
  <c r="S27" i="12"/>
  <c r="S29" i="12"/>
  <c r="S30" i="12"/>
  <c r="S31" i="12"/>
  <c r="S32" i="12"/>
  <c r="S33" i="12"/>
  <c r="S35" i="12"/>
  <c r="S36" i="12"/>
  <c r="S37" i="12"/>
  <c r="S39" i="12"/>
  <c r="S40" i="12"/>
  <c r="S41" i="12"/>
  <c r="S13" i="12"/>
  <c r="S42" i="12"/>
  <c r="S43" i="12"/>
  <c r="R22" i="12"/>
  <c r="R15" i="12"/>
  <c r="R24" i="12" s="1"/>
  <c r="R28" i="12" s="1"/>
  <c r="AA47" i="12"/>
  <c r="Z47" i="12"/>
  <c r="AA55" i="12"/>
  <c r="AC32" i="12"/>
  <c r="AE22" i="12"/>
  <c r="AF22" i="12"/>
  <c r="AA22" i="12"/>
  <c r="AD22" i="12"/>
  <c r="Z22" i="12"/>
  <c r="J51" i="15"/>
  <c r="M28" i="12"/>
  <c r="A1" i="12"/>
  <c r="I34" i="15"/>
  <c r="I28" i="15"/>
  <c r="I16" i="15"/>
  <c r="I22" i="15" s="1"/>
  <c r="P37" i="11"/>
  <c r="P42" i="11" s="1"/>
  <c r="R27" i="11"/>
  <c r="G34" i="15"/>
  <c r="G28" i="15"/>
  <c r="R40" i="11"/>
  <c r="R42" i="11"/>
  <c r="A1" i="15"/>
  <c r="A1" i="22" s="1"/>
  <c r="E16" i="15"/>
  <c r="E22" i="15" s="1"/>
  <c r="E40" i="15" s="1"/>
  <c r="E28" i="15"/>
  <c r="E34" i="15"/>
  <c r="N28" i="12" l="1"/>
  <c r="N34" i="12" s="1"/>
  <c r="N38" i="12" s="1"/>
  <c r="AA59" i="12"/>
  <c r="AA62" i="12" s="1"/>
  <c r="AA65" i="12" s="1"/>
  <c r="J42" i="23"/>
  <c r="Q5" i="16"/>
  <c r="F18" i="16"/>
  <c r="Q18" i="16" s="1"/>
  <c r="B57" i="16"/>
  <c r="N24" i="12"/>
  <c r="J37" i="13"/>
  <c r="J39" i="13" s="1"/>
  <c r="I42" i="11"/>
  <c r="B45" i="16"/>
  <c r="B50" i="16" s="1"/>
  <c r="J27" i="23"/>
  <c r="J46" i="13"/>
  <c r="J48" i="13" s="1"/>
  <c r="I40" i="15"/>
  <c r="I44" i="15" s="1"/>
  <c r="K40" i="15"/>
  <c r="K44" i="15" s="1"/>
  <c r="L24" i="12"/>
  <c r="J24" i="12"/>
  <c r="J28" i="12" s="1"/>
  <c r="AJ22" i="12"/>
  <c r="S22" i="12"/>
  <c r="S15" i="12"/>
  <c r="G42" i="11"/>
  <c r="D17" i="22" l="1"/>
  <c r="L28" i="12"/>
  <c r="L34" i="12" s="1"/>
  <c r="L38" i="12" s="1"/>
  <c r="AJ28" i="12"/>
  <c r="B14" i="22"/>
  <c r="B17" i="22" s="1"/>
  <c r="H15" i="13"/>
  <c r="AJ24" i="12"/>
  <c r="S28" i="12"/>
  <c r="S24" i="12"/>
  <c r="J34" i="12"/>
  <c r="AJ34" i="12" l="1"/>
  <c r="G13" i="15"/>
  <c r="G16" i="15" s="1"/>
  <c r="G22" i="15" s="1"/>
  <c r="G40" i="15" s="1"/>
  <c r="G44" i="15" s="1"/>
  <c r="J15" i="13"/>
  <c r="H23" i="13"/>
  <c r="S34" i="12"/>
  <c r="J38" i="12"/>
  <c r="S38" i="12" s="1"/>
  <c r="H25" i="13" l="1"/>
  <c r="J23" i="13"/>
  <c r="J25" i="13" s="1"/>
</calcChain>
</file>

<file path=xl/sharedStrings.xml><?xml version="1.0" encoding="utf-8"?>
<sst xmlns="http://schemas.openxmlformats.org/spreadsheetml/2006/main" count="238" uniqueCount="169">
  <si>
    <t>Receitas da intermediação financeira</t>
  </si>
  <si>
    <t xml:space="preserve">As notas explicativas são parte integrante das demonstrações financeiras.            </t>
  </si>
  <si>
    <t>Ativo</t>
  </si>
  <si>
    <t>Circulante</t>
  </si>
  <si>
    <t>Disponibilidades</t>
  </si>
  <si>
    <t>Outras imobilizações de uso</t>
  </si>
  <si>
    <t>Depreciação acumulada</t>
  </si>
  <si>
    <t>Passivo</t>
  </si>
  <si>
    <t>Fiscais e previdenciárias</t>
  </si>
  <si>
    <t>Diversas</t>
  </si>
  <si>
    <t>Patrimônio líquido</t>
  </si>
  <si>
    <t>Capital social:</t>
  </si>
  <si>
    <t>Despesas de pessoal</t>
  </si>
  <si>
    <t>Outras despesas administrativas</t>
  </si>
  <si>
    <t>Despesas tributárias</t>
  </si>
  <si>
    <t>Resultado operacional</t>
  </si>
  <si>
    <t>Capital</t>
  </si>
  <si>
    <t>Total</t>
  </si>
  <si>
    <t>Imobilizado de uso:</t>
  </si>
  <si>
    <t>Outras obrigações:</t>
  </si>
  <si>
    <t>Não circulante</t>
  </si>
  <si>
    <t xml:space="preserve">As notas explicativas são parte integrante das demonstrações financeiras.              </t>
  </si>
  <si>
    <t xml:space="preserve">Mutações do semestre     </t>
  </si>
  <si>
    <t xml:space="preserve">As notas explicativas são parte integrante das demonstrações financeiras.               </t>
  </si>
  <si>
    <t xml:space="preserve">Resultado bruto de intermediação financeira   </t>
  </si>
  <si>
    <t xml:space="preserve">Outras receitas (despesas) operacionais   </t>
  </si>
  <si>
    <t xml:space="preserve">Resultado antes da tributação sobre o lucro    </t>
  </si>
  <si>
    <t xml:space="preserve">Mutações do semestre   </t>
  </si>
  <si>
    <t xml:space="preserve">Fluxos de caixa das atividades operacionais    </t>
  </si>
  <si>
    <t xml:space="preserve">Variações nos ativos e passivos  </t>
  </si>
  <si>
    <t xml:space="preserve">Fluxos de caixa das atividades de investimentos  </t>
  </si>
  <si>
    <t xml:space="preserve">Aquisição de imobilizado de uso  </t>
  </si>
  <si>
    <t xml:space="preserve">Caixa líquido aplicado nas atividades de investimentos   </t>
  </si>
  <si>
    <t xml:space="preserve">Fluxo de caixa das atividades de financiamento    </t>
  </si>
  <si>
    <t xml:space="preserve">Caixa líquido gerado das atividades de financiamento   </t>
  </si>
  <si>
    <t xml:space="preserve">Aumento de caixa e equivalentes de caixa    </t>
  </si>
  <si>
    <t xml:space="preserve">Caixa e equivalentes de caixa no início do semestre   </t>
  </si>
  <si>
    <t xml:space="preserve">Caixa e equivalentes de caixa no fim do semestre    </t>
  </si>
  <si>
    <t xml:space="preserve">As notas explicativas são parte integrante das demonstrações financeiras.    </t>
  </si>
  <si>
    <t xml:space="preserve">Redução/(aumento) em outras obrigações  </t>
  </si>
  <si>
    <t>Nota</t>
  </si>
  <si>
    <t>Aquisição de intangivel</t>
  </si>
  <si>
    <t xml:space="preserve">Caixa líquido aplicado nas atividades operacionais   </t>
  </si>
  <si>
    <t>(Em milhares de Reais, exceto o prejuízo por ação)</t>
  </si>
  <si>
    <t>(Em milhares de Reais)</t>
  </si>
  <si>
    <t xml:space="preserve">CONEXION Corretora de Câmbio Ltda.      </t>
  </si>
  <si>
    <t>De domiciliados no Pais</t>
  </si>
  <si>
    <t>Resultado de operações de câmbio</t>
  </si>
  <si>
    <t>Tit. Vals Mobs e Instr. Financ. Derivat.:</t>
  </si>
  <si>
    <t>Livres</t>
  </si>
  <si>
    <t xml:space="preserve"> Titulos Renda Fixa</t>
  </si>
  <si>
    <t xml:space="preserve"> Cotas de Fundos de Investimentos</t>
  </si>
  <si>
    <t>Outras</t>
  </si>
  <si>
    <t>2º Sem.</t>
  </si>
  <si>
    <t>Exercício</t>
  </si>
  <si>
    <t>Impostos e Contribuições:</t>
  </si>
  <si>
    <t xml:space="preserve">  Imposto de Renda </t>
  </si>
  <si>
    <t xml:space="preserve">  Contribuição Social </t>
  </si>
  <si>
    <t>Distinações:</t>
  </si>
  <si>
    <t>Reservas de Lucros</t>
  </si>
  <si>
    <t>Reserva</t>
  </si>
  <si>
    <t>de Lucros</t>
  </si>
  <si>
    <t>Redução/(aumento) Tit. Vals Mobs.Instr. Financ. Derivat.</t>
  </si>
  <si>
    <t>Depreciações e Amorizações</t>
  </si>
  <si>
    <t xml:space="preserve">       2º Sem.</t>
  </si>
  <si>
    <t>Outros Créditos:</t>
  </si>
  <si>
    <t xml:space="preserve">Carteira de Cambio </t>
  </si>
  <si>
    <t>Diversos:</t>
  </si>
  <si>
    <t>Credores Diversos - Pais</t>
  </si>
  <si>
    <t>Outras Receitas Operacionais</t>
  </si>
  <si>
    <t>Distribuição de Lucros</t>
  </si>
  <si>
    <t>Redução/(aumento) Outros Créditos</t>
  </si>
  <si>
    <t>Total do Ativo</t>
  </si>
  <si>
    <t>Total do Passivo e Patrimonio Líquido</t>
  </si>
  <si>
    <t>Nota:</t>
  </si>
  <si>
    <t>Mutações do exercício</t>
  </si>
  <si>
    <t>Quantidade de quotas</t>
  </si>
  <si>
    <t>Total do Circulante</t>
  </si>
  <si>
    <t>Total do Não Circulante</t>
  </si>
  <si>
    <t>Total do Patrimônio Líquido</t>
  </si>
  <si>
    <t>Impostos e Cotribuições a Compensar</t>
  </si>
  <si>
    <t>Outros Valores e Bens:</t>
  </si>
  <si>
    <t xml:space="preserve">Despesas Antecipadas </t>
  </si>
  <si>
    <t>Intangivel</t>
  </si>
  <si>
    <t>Amortização</t>
  </si>
  <si>
    <t xml:space="preserve"> </t>
  </si>
  <si>
    <t>capital</t>
  </si>
  <si>
    <t>l d</t>
  </si>
  <si>
    <t>sdo ant</t>
  </si>
  <si>
    <t>sdo l ac</t>
  </si>
  <si>
    <t>pl</t>
  </si>
  <si>
    <t xml:space="preserve">                                                                                                                                                                                                         </t>
  </si>
  <si>
    <t>aumento de capital</t>
  </si>
  <si>
    <t>prolabore</t>
  </si>
  <si>
    <t>proventos</t>
  </si>
  <si>
    <t>cofins</t>
  </si>
  <si>
    <t>pis</t>
  </si>
  <si>
    <t>Prejuizo do semestre</t>
  </si>
  <si>
    <t>Lucros/Prejuizos</t>
  </si>
  <si>
    <t>Acumulados</t>
  </si>
  <si>
    <t>seguros gerais</t>
  </si>
  <si>
    <t>Despesas de serviços do sistema financeiro</t>
  </si>
  <si>
    <t>Despesas de alugueis</t>
  </si>
  <si>
    <t>Despesas de técnicos especializados</t>
  </si>
  <si>
    <t xml:space="preserve">Despesas de serviços terceiros  </t>
  </si>
  <si>
    <t>Despesas de viagem no país</t>
  </si>
  <si>
    <t>Despesas de propaganda e publicidade</t>
  </si>
  <si>
    <t>Despesas de comunicações</t>
  </si>
  <si>
    <t>Despesas de processamento de dados</t>
  </si>
  <si>
    <t>Despesas de publicações</t>
  </si>
  <si>
    <t>Despesas de depreciação</t>
  </si>
  <si>
    <t xml:space="preserve">Despesas de transportes </t>
  </si>
  <si>
    <t>Despesas Relações Publicas</t>
  </si>
  <si>
    <t>11a</t>
  </si>
  <si>
    <t>2° sem 2019</t>
  </si>
  <si>
    <t>1° sem 2019</t>
  </si>
  <si>
    <t>2 sem 2019</t>
  </si>
  <si>
    <t>outras</t>
  </si>
  <si>
    <t>despesas, agua, energia e gas</t>
  </si>
  <si>
    <t>despesas de manutenção</t>
  </si>
  <si>
    <t>material expediente</t>
  </si>
  <si>
    <t>despesas adm</t>
  </si>
  <si>
    <t>pessoal</t>
  </si>
  <si>
    <t>beneficios</t>
  </si>
  <si>
    <t>encargos sociais</t>
  </si>
  <si>
    <t>tributarias</t>
  </si>
  <si>
    <t>iptu</t>
  </si>
  <si>
    <t>diferença de liquididação</t>
  </si>
  <si>
    <t>total</t>
  </si>
  <si>
    <t>grupo 8</t>
  </si>
  <si>
    <t>abatimento da receita</t>
  </si>
  <si>
    <t xml:space="preserve">receita grupo </t>
  </si>
  <si>
    <t>receita liquida</t>
  </si>
  <si>
    <t>Resultado do exercicio</t>
  </si>
  <si>
    <t>.</t>
  </si>
  <si>
    <t>Prejuízo do semestre/exercício</t>
  </si>
  <si>
    <t>Resultado Abrangente</t>
  </si>
  <si>
    <t>Prejuízo do exercício</t>
  </si>
  <si>
    <t>Balanço patrimonial em 31 de dezembro de 2020 e 2019</t>
  </si>
  <si>
    <t>Investimentos</t>
  </si>
  <si>
    <t>Outros Investimentos</t>
  </si>
  <si>
    <t>Saldos em 31 de dezembro de 2020</t>
  </si>
  <si>
    <t>Saldos em 1º de janeiro de 2020</t>
  </si>
  <si>
    <t>Prejuizo do Exercico</t>
  </si>
  <si>
    <t>Prejuizo  do semestre/exercício</t>
  </si>
  <si>
    <t>Prejuizo Líquido por quota</t>
  </si>
  <si>
    <t xml:space="preserve"> 1 sem</t>
  </si>
  <si>
    <t>1 sem</t>
  </si>
  <si>
    <t>12a</t>
  </si>
  <si>
    <t>12.a</t>
  </si>
  <si>
    <t>Balanço patrimonial em 31 de dezembro de 2021 e 2020</t>
  </si>
  <si>
    <t>Saldos em 01 de julho de 2021</t>
  </si>
  <si>
    <t>Saldos em 31 de dezembro de 2021</t>
  </si>
  <si>
    <t>Saldos em 1º de janeiro de 2021</t>
  </si>
  <si>
    <t>Aumento de Capital</t>
  </si>
  <si>
    <t>Prejuizo Acumulado</t>
  </si>
  <si>
    <t>Semestre e exercício findos em 31 de dezembro de 2021 e 2020</t>
  </si>
  <si>
    <t>Reveresao de Provisões</t>
  </si>
  <si>
    <t xml:space="preserve">Fluxos de caixa das atividades de finaciamentos  </t>
  </si>
  <si>
    <t>Parcelamento BCB</t>
  </si>
  <si>
    <t>Resultado Não operacional</t>
  </si>
  <si>
    <t>Total do Passivo Circulante</t>
  </si>
  <si>
    <t>Total do Passivo Não Circulante</t>
  </si>
  <si>
    <t>Total do Ativo Circulante</t>
  </si>
  <si>
    <t>Total do Ativo Não Circulante</t>
  </si>
  <si>
    <t>Demonstração do resultado abrangente</t>
  </si>
  <si>
    <t>Demonstração dos fluxos de caixa</t>
  </si>
  <si>
    <t xml:space="preserve">Demonstração das mutações do patrimônio líquido    </t>
  </si>
  <si>
    <t>Demonstração do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</si>
</sst>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-2]* #,##0.00_);_([$€-2]* \(#,##0.00\);_([$€-2]* &quot;-&quot;??_)"/>
    <numFmt numFmtId="168" formatCode="0_);[Red]\(0\)"/>
    <numFmt numFmtId="169" formatCode="0.00_);\(0.00\)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0"/>
      <name val="Trebuchet MS"/>
      <family val="2"/>
    </font>
    <font>
      <b/>
      <u val="singleAccounting"/>
      <sz val="11"/>
      <name val="Times New Roman"/>
      <family val="1"/>
    </font>
    <font>
      <u val="singleAccounting"/>
      <sz val="11"/>
      <name val="Times New Roman"/>
      <family val="1"/>
    </font>
    <font>
      <u val="singleAccounting"/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u val="singleAccounting"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7" fillId="2" borderId="0" applyNumberFormat="0" applyBorder="0" applyAlignment="0" applyProtection="0"/>
    <xf numFmtId="0" fontId="18" fillId="4" borderId="2" applyNumberFormat="0" applyAlignment="0" applyProtection="0"/>
    <xf numFmtId="0" fontId="19" fillId="0" borderId="3" applyNumberFormat="0" applyFill="0" applyAlignment="0" applyProtection="0"/>
    <xf numFmtId="0" fontId="20" fillId="3" borderId="1" applyNumberFormat="0" applyAlignment="0" applyProtection="0"/>
    <xf numFmtId="167" fontId="1" fillId="0" borderId="0" applyFont="0" applyFill="0" applyBorder="0" applyAlignment="0" applyProtection="0"/>
    <xf numFmtId="0" fontId="21" fillId="5" borderId="0" applyNumberFormat="0" applyBorder="0" applyAlignment="0" applyProtection="0"/>
    <xf numFmtId="0" fontId="1" fillId="6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0" borderId="5" applyNumberFormat="0" applyFill="0" applyAlignment="0" applyProtection="0"/>
    <xf numFmtId="165" fontId="1" fillId="0" borderId="0" applyFont="0" applyFill="0" applyBorder="0" applyAlignment="0" applyProtection="0"/>
  </cellStyleXfs>
  <cellXfs count="320">
    <xf numFmtId="0" fontId="0" fillId="0" borderId="0" xfId="0"/>
    <xf numFmtId="164" fontId="9" fillId="0" borderId="0" xfId="10" applyNumberFormat="1" applyFont="1" applyFill="1" applyBorder="1"/>
    <xf numFmtId="164" fontId="9" fillId="0" borderId="6" xfId="10" applyNumberFormat="1" applyFont="1" applyFill="1" applyBorder="1"/>
    <xf numFmtId="0" fontId="9" fillId="0" borderId="0" xfId="0" applyFont="1" applyFill="1"/>
    <xf numFmtId="164" fontId="9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0" fontId="10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9" fillId="0" borderId="7" xfId="10" applyNumberFormat="1" applyFont="1" applyFill="1" applyBorder="1"/>
    <xf numFmtId="0" fontId="9" fillId="0" borderId="0" xfId="0" applyFont="1" applyFill="1" applyAlignment="1">
      <alignment horizontal="centerContinuous"/>
    </xf>
    <xf numFmtId="0" fontId="25" fillId="0" borderId="0" xfId="0" applyFont="1" applyFill="1"/>
    <xf numFmtId="0" fontId="9" fillId="0" borderId="0" xfId="0" applyFont="1" applyFill="1" applyBorder="1"/>
    <xf numFmtId="164" fontId="10" fillId="0" borderId="6" xfId="10" applyNumberFormat="1" applyFont="1" applyFill="1" applyBorder="1"/>
    <xf numFmtId="164" fontId="10" fillId="0" borderId="7" xfId="10" applyNumberFormat="1" applyFont="1" applyFill="1" applyBorder="1"/>
    <xf numFmtId="166" fontId="28" fillId="0" borderId="0" xfId="10" applyNumberFormat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/>
    <xf numFmtId="164" fontId="10" fillId="0" borderId="0" xfId="10" applyNumberFormat="1" applyFont="1" applyFill="1" applyBorder="1"/>
    <xf numFmtId="166" fontId="27" fillId="0" borderId="0" xfId="1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10" fillId="0" borderId="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/>
    <xf numFmtId="166" fontId="27" fillId="0" borderId="0" xfId="10" applyNumberFormat="1" applyFont="1" applyFill="1" applyBorder="1" applyAlignment="1">
      <alignment horizontal="right"/>
    </xf>
    <xf numFmtId="166" fontId="9" fillId="0" borderId="0" xfId="10" applyNumberFormat="1" applyFont="1" applyFill="1" applyBorder="1"/>
    <xf numFmtId="166" fontId="9" fillId="0" borderId="0" xfId="10" applyNumberFormat="1" applyFont="1" applyFill="1"/>
    <xf numFmtId="169" fontId="10" fillId="0" borderId="7" xfId="0" applyNumberFormat="1" applyFont="1" applyFill="1" applyBorder="1"/>
    <xf numFmtId="0" fontId="0" fillId="0" borderId="0" xfId="0" applyFill="1"/>
    <xf numFmtId="0" fontId="13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166" fontId="27" fillId="0" borderId="0" xfId="10" applyNumberFormat="1" applyFont="1" applyFill="1" applyBorder="1" applyAlignment="1">
      <alignment horizontal="center"/>
    </xf>
    <xf numFmtId="166" fontId="29" fillId="0" borderId="0" xfId="10" applyNumberFormat="1" applyFont="1" applyFill="1"/>
    <xf numFmtId="0" fontId="10" fillId="0" borderId="0" xfId="0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right"/>
    </xf>
    <xf numFmtId="0" fontId="28" fillId="0" borderId="0" xfId="0" applyFont="1" applyFill="1" applyBorder="1"/>
    <xf numFmtId="165" fontId="9" fillId="0" borderId="0" xfId="10" applyFont="1" applyFill="1"/>
    <xf numFmtId="165" fontId="28" fillId="0" borderId="0" xfId="10" applyFont="1" applyFill="1"/>
    <xf numFmtId="165" fontId="4" fillId="0" borderId="0" xfId="10" applyFont="1" applyFill="1"/>
    <xf numFmtId="165" fontId="5" fillId="0" borderId="0" xfId="10" applyFont="1" applyFill="1"/>
    <xf numFmtId="166" fontId="9" fillId="0" borderId="6" xfId="10" applyNumberFormat="1" applyFont="1" applyFill="1" applyBorder="1"/>
    <xf numFmtId="166" fontId="10" fillId="0" borderId="6" xfId="10" applyNumberFormat="1" applyFont="1" applyFill="1" applyBorder="1"/>
    <xf numFmtId="166" fontId="10" fillId="0" borderId="0" xfId="10" applyNumberFormat="1" applyFont="1" applyFill="1" applyBorder="1"/>
    <xf numFmtId="166" fontId="10" fillId="0" borderId="7" xfId="10" applyNumberFormat="1" applyFont="1" applyFill="1" applyBorder="1"/>
    <xf numFmtId="166" fontId="2" fillId="0" borderId="0" xfId="10" applyNumberFormat="1" applyFont="1" applyFill="1"/>
    <xf numFmtId="166" fontId="9" fillId="0" borderId="0" xfId="0" applyNumberFormat="1" applyFont="1" applyFill="1"/>
    <xf numFmtId="166" fontId="27" fillId="0" borderId="0" xfId="10" applyNumberFormat="1" applyFont="1" applyFill="1" applyBorder="1"/>
    <xf numFmtId="166" fontId="28" fillId="0" borderId="0" xfId="1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166" fontId="5" fillId="0" borderId="0" xfId="10" applyNumberFormat="1" applyFont="1" applyFill="1"/>
    <xf numFmtId="165" fontId="10" fillId="0" borderId="7" xfId="10" applyNumberFormat="1" applyFont="1" applyFill="1" applyBorder="1"/>
    <xf numFmtId="165" fontId="35" fillId="0" borderId="0" xfId="10" applyFont="1" applyFill="1"/>
    <xf numFmtId="166" fontId="36" fillId="0" borderId="0" xfId="10" applyNumberFormat="1" applyFont="1" applyFill="1" applyBorder="1"/>
    <xf numFmtId="165" fontId="35" fillId="0" borderId="0" xfId="10" applyFont="1" applyFill="1" applyBorder="1"/>
    <xf numFmtId="166" fontId="35" fillId="0" borderId="0" xfId="0" applyNumberFormat="1" applyFont="1" applyFill="1"/>
    <xf numFmtId="0" fontId="1" fillId="0" borderId="0" xfId="0" applyFont="1"/>
    <xf numFmtId="0" fontId="39" fillId="0" borderId="0" xfId="0" applyFont="1" applyAlignment="1">
      <alignment horizontal="justify" wrapText="1"/>
    </xf>
    <xf numFmtId="166" fontId="0" fillId="0" borderId="0" xfId="10" applyNumberFormat="1" applyFont="1"/>
    <xf numFmtId="166" fontId="32" fillId="0" borderId="0" xfId="10" applyNumberFormat="1" applyFont="1"/>
    <xf numFmtId="0" fontId="32" fillId="0" borderId="0" xfId="0" applyFont="1" applyBorder="1"/>
    <xf numFmtId="0" fontId="32" fillId="0" borderId="6" xfId="0" applyFont="1" applyBorder="1" applyAlignment="1">
      <alignment horizontal="center"/>
    </xf>
    <xf numFmtId="166" fontId="0" fillId="0" borderId="6" xfId="10" applyNumberFormat="1" applyFont="1" applyBorder="1"/>
    <xf numFmtId="0" fontId="4" fillId="0" borderId="0" xfId="0" applyFont="1" applyFill="1" applyAlignment="1"/>
    <xf numFmtId="165" fontId="4" fillId="0" borderId="0" xfId="10" applyFont="1" applyFill="1" applyAlignment="1"/>
    <xf numFmtId="164" fontId="28" fillId="0" borderId="0" xfId="10" applyNumberFormat="1" applyFont="1" applyFill="1" applyBorder="1"/>
    <xf numFmtId="165" fontId="9" fillId="0" borderId="0" xfId="10" applyFont="1" applyFill="1" applyBorder="1"/>
    <xf numFmtId="43" fontId="9" fillId="0" borderId="0" xfId="0" applyNumberFormat="1" applyFont="1" applyFill="1" applyBorder="1"/>
    <xf numFmtId="0" fontId="10" fillId="0" borderId="8" xfId="0" applyFont="1" applyFill="1" applyBorder="1"/>
    <xf numFmtId="0" fontId="32" fillId="0" borderId="0" xfId="0" applyFont="1" applyFill="1"/>
    <xf numFmtId="165" fontId="0" fillId="0" borderId="0" xfId="10" applyFont="1" applyFill="1"/>
    <xf numFmtId="166" fontId="10" fillId="0" borderId="0" xfId="10" applyNumberFormat="1" applyFont="1" applyFill="1" applyBorder="1" applyAlignment="1">
      <alignment horizontal="center" wrapText="1"/>
    </xf>
    <xf numFmtId="166" fontId="9" fillId="0" borderId="0" xfId="10" applyNumberFormat="1" applyFont="1" applyFill="1" applyBorder="1" applyAlignment="1">
      <alignment horizontal="center"/>
    </xf>
    <xf numFmtId="166" fontId="9" fillId="0" borderId="6" xfId="10" applyNumberFormat="1" applyFont="1" applyFill="1" applyBorder="1" applyAlignment="1">
      <alignment horizontal="center"/>
    </xf>
    <xf numFmtId="166" fontId="10" fillId="0" borderId="0" xfId="10" applyNumberFormat="1" applyFont="1" applyFill="1" applyBorder="1" applyAlignment="1">
      <alignment horizontal="center"/>
    </xf>
    <xf numFmtId="43" fontId="32" fillId="0" borderId="6" xfId="10" applyNumberFormat="1" applyFont="1" applyBorder="1"/>
    <xf numFmtId="43" fontId="32" fillId="0" borderId="0" xfId="10" applyNumberFormat="1" applyFont="1" applyBorder="1"/>
    <xf numFmtId="43" fontId="0" fillId="0" borderId="0" xfId="10" applyNumberFormat="1" applyFont="1"/>
    <xf numFmtId="165" fontId="32" fillId="0" borderId="6" xfId="10" applyNumberFormat="1" applyFont="1" applyBorder="1"/>
    <xf numFmtId="43" fontId="1" fillId="0" borderId="0" xfId="10" applyNumberFormat="1" applyFont="1"/>
    <xf numFmtId="165" fontId="1" fillId="0" borderId="0" xfId="10" applyNumberFormat="1" applyFont="1"/>
    <xf numFmtId="165" fontId="0" fillId="0" borderId="0" xfId="10" applyNumberFormat="1" applyFont="1"/>
    <xf numFmtId="166" fontId="0" fillId="0" borderId="0" xfId="0" applyNumberFormat="1"/>
    <xf numFmtId="43" fontId="0" fillId="0" borderId="6" xfId="10" applyNumberFormat="1" applyFont="1" applyBorder="1"/>
    <xf numFmtId="0" fontId="0" fillId="0" borderId="6" xfId="0" applyBorder="1"/>
    <xf numFmtId="165" fontId="0" fillId="0" borderId="6" xfId="10" applyNumberFormat="1" applyFont="1" applyBorder="1"/>
    <xf numFmtId="43" fontId="32" fillId="0" borderId="0" xfId="10" applyNumberFormat="1" applyFont="1"/>
    <xf numFmtId="165" fontId="32" fillId="0" borderId="0" xfId="10" applyNumberFormat="1" applyFont="1"/>
    <xf numFmtId="0" fontId="40" fillId="0" borderId="0" xfId="0" applyFont="1"/>
    <xf numFmtId="43" fontId="41" fillId="0" borderId="0" xfId="10" applyNumberFormat="1" applyFont="1"/>
    <xf numFmtId="43" fontId="0" fillId="0" borderId="7" xfId="10" applyNumberFormat="1" applyFont="1" applyBorder="1"/>
    <xf numFmtId="43" fontId="0" fillId="0" borderId="0" xfId="10" applyNumberFormat="1" applyFont="1" applyBorder="1"/>
    <xf numFmtId="43" fontId="42" fillId="0" borderId="7" xfId="10" applyNumberFormat="1" applyFont="1" applyBorder="1"/>
    <xf numFmtId="43" fontId="42" fillId="0" borderId="0" xfId="10" applyNumberFormat="1" applyFont="1" applyBorder="1"/>
    <xf numFmtId="43" fontId="42" fillId="0" borderId="0" xfId="10" applyNumberFormat="1" applyFont="1"/>
    <xf numFmtId="0" fontId="42" fillId="0" borderId="0" xfId="0" applyFont="1"/>
    <xf numFmtId="166" fontId="28" fillId="0" borderId="0" xfId="10" applyNumberFormat="1" applyFont="1" applyFill="1" applyBorder="1" applyAlignment="1">
      <alignment horizontal="center"/>
    </xf>
    <xf numFmtId="166" fontId="32" fillId="0" borderId="7" xfId="0" applyNumberFormat="1" applyFont="1" applyBorder="1"/>
    <xf numFmtId="164" fontId="10" fillId="7" borderId="0" xfId="10" applyNumberFormat="1" applyFont="1" applyFill="1" applyBorder="1"/>
    <xf numFmtId="164" fontId="10" fillId="7" borderId="7" xfId="10" applyNumberFormat="1" applyFont="1" applyFill="1" applyBorder="1"/>
    <xf numFmtId="164" fontId="10" fillId="7" borderId="6" xfId="10" applyNumberFormat="1" applyFont="1" applyFill="1" applyBorder="1"/>
    <xf numFmtId="164" fontId="27" fillId="7" borderId="0" xfId="10" applyNumberFormat="1" applyFont="1" applyFill="1" applyBorder="1"/>
    <xf numFmtId="0" fontId="10" fillId="7" borderId="0" xfId="0" applyFont="1" applyFill="1"/>
    <xf numFmtId="0" fontId="32" fillId="7" borderId="0" xfId="0" applyFont="1" applyFill="1"/>
    <xf numFmtId="0" fontId="15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Continuous"/>
    </xf>
    <xf numFmtId="166" fontId="4" fillId="0" borderId="10" xfId="1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Continuous"/>
    </xf>
    <xf numFmtId="166" fontId="6" fillId="0" borderId="10" xfId="10" applyNumberFormat="1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166" fontId="4" fillId="0" borderId="0" xfId="1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Continuous"/>
    </xf>
    <xf numFmtId="166" fontId="6" fillId="0" borderId="0" xfId="10" applyNumberFormat="1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2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8" fontId="6" fillId="0" borderId="0" xfId="0" applyNumberFormat="1" applyFont="1" applyFill="1" applyBorder="1" applyAlignment="1">
      <alignment horizontal="left"/>
    </xf>
    <xf numFmtId="168" fontId="4" fillId="0" borderId="13" xfId="0" applyNumberFormat="1" applyFont="1" applyFill="1" applyBorder="1" applyAlignment="1">
      <alignment horizontal="left"/>
    </xf>
    <xf numFmtId="168" fontId="4" fillId="0" borderId="12" xfId="0" applyNumberFormat="1" applyFont="1" applyFill="1" applyBorder="1" applyAlignment="1">
      <alignment horizontal="left"/>
    </xf>
    <xf numFmtId="168" fontId="9" fillId="0" borderId="12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166" fontId="9" fillId="0" borderId="0" xfId="10" applyNumberFormat="1" applyFont="1" applyFill="1" applyBorder="1" applyAlignment="1">
      <alignment horizontal="centerContinuous"/>
    </xf>
    <xf numFmtId="168" fontId="10" fillId="0" borderId="0" xfId="0" applyNumberFormat="1" applyFont="1" applyFill="1" applyBorder="1" applyAlignment="1">
      <alignment horizontal="left"/>
    </xf>
    <xf numFmtId="168" fontId="9" fillId="0" borderId="13" xfId="0" applyNumberFormat="1" applyFont="1" applyFill="1" applyBorder="1" applyAlignment="1">
      <alignment horizontal="left"/>
    </xf>
    <xf numFmtId="166" fontId="33" fillId="0" borderId="12" xfId="10" applyNumberFormat="1" applyFont="1" applyFill="1" applyBorder="1"/>
    <xf numFmtId="166" fontId="34" fillId="0" borderId="0" xfId="10" applyNumberFormat="1" applyFont="1" applyFill="1" applyBorder="1"/>
    <xf numFmtId="166" fontId="33" fillId="0" borderId="0" xfId="10" applyNumberFormat="1" applyFont="1" applyFill="1" applyBorder="1" applyAlignment="1">
      <alignment horizontal="right"/>
    </xf>
    <xf numFmtId="166" fontId="33" fillId="0" borderId="0" xfId="10" applyNumberFormat="1" applyFont="1" applyFill="1" applyBorder="1"/>
    <xf numFmtId="166" fontId="33" fillId="0" borderId="13" xfId="10" applyNumberFormat="1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/>
    <xf numFmtId="166" fontId="9" fillId="0" borderId="0" xfId="10" applyNumberFormat="1" applyFont="1" applyFill="1" applyBorder="1" applyAlignment="1">
      <alignment horizontal="right"/>
    </xf>
    <xf numFmtId="164" fontId="9" fillId="0" borderId="0" xfId="1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165" fontId="35" fillId="0" borderId="12" xfId="10" applyFont="1" applyFill="1" applyBorder="1"/>
    <xf numFmtId="165" fontId="36" fillId="0" borderId="0" xfId="10" applyFont="1" applyFill="1" applyBorder="1" applyAlignment="1">
      <alignment horizontal="right"/>
    </xf>
    <xf numFmtId="165" fontId="35" fillId="0" borderId="0" xfId="10" applyFont="1" applyFill="1" applyBorder="1" applyAlignment="1">
      <alignment horizontal="left"/>
    </xf>
    <xf numFmtId="165" fontId="35" fillId="0" borderId="13" xfId="10" applyFont="1" applyFill="1" applyBorder="1"/>
    <xf numFmtId="0" fontId="38" fillId="0" borderId="0" xfId="0" applyFont="1" applyFill="1" applyBorder="1"/>
    <xf numFmtId="0" fontId="10" fillId="0" borderId="12" xfId="0" applyFont="1" applyFill="1" applyBorder="1"/>
    <xf numFmtId="0" fontId="9" fillId="0" borderId="14" xfId="0" applyFont="1" applyFill="1" applyBorder="1"/>
    <xf numFmtId="0" fontId="9" fillId="0" borderId="15" xfId="0" applyFont="1" applyFill="1" applyBorder="1"/>
    <xf numFmtId="0" fontId="10" fillId="0" borderId="15" xfId="0" applyFont="1" applyFill="1" applyBorder="1" applyAlignment="1">
      <alignment horizontal="right"/>
    </xf>
    <xf numFmtId="166" fontId="9" fillId="0" borderId="15" xfId="10" applyNumberFormat="1" applyFont="1" applyFill="1" applyBorder="1"/>
    <xf numFmtId="0" fontId="10" fillId="0" borderId="15" xfId="0" applyFont="1" applyFill="1" applyBorder="1"/>
    <xf numFmtId="0" fontId="9" fillId="0" borderId="16" xfId="0" applyFont="1" applyFill="1" applyBorder="1"/>
    <xf numFmtId="0" fontId="4" fillId="0" borderId="10" xfId="0" applyFont="1" applyFill="1" applyBorder="1"/>
    <xf numFmtId="165" fontId="4" fillId="0" borderId="11" xfId="10" applyFont="1" applyFill="1" applyBorder="1"/>
    <xf numFmtId="0" fontId="6" fillId="0" borderId="12" xfId="0" applyFont="1" applyFill="1" applyBorder="1" applyAlignment="1">
      <alignment horizontal="centerContinuous"/>
    </xf>
    <xf numFmtId="166" fontId="4" fillId="0" borderId="0" xfId="10" applyNumberFormat="1" applyFont="1" applyFill="1" applyBorder="1"/>
    <xf numFmtId="165" fontId="4" fillId="0" borderId="13" xfId="10" applyFont="1" applyFill="1" applyBorder="1"/>
    <xf numFmtId="0" fontId="6" fillId="0" borderId="12" xfId="0" quotePrefix="1" applyFont="1" applyFill="1" applyBorder="1" applyAlignment="1">
      <alignment horizontal="left"/>
    </xf>
    <xf numFmtId="0" fontId="6" fillId="0" borderId="12" xfId="0" applyFont="1" applyFill="1" applyBorder="1"/>
    <xf numFmtId="0" fontId="4" fillId="0" borderId="12" xfId="0" applyFont="1" applyFill="1" applyBorder="1" applyAlignment="1">
      <alignment horizontal="centerContinuous"/>
    </xf>
    <xf numFmtId="165" fontId="9" fillId="0" borderId="13" xfId="10" applyFont="1" applyFill="1" applyBorder="1"/>
    <xf numFmtId="166" fontId="28" fillId="0" borderId="12" xfId="10" applyNumberFormat="1" applyFont="1" applyFill="1" applyBorder="1"/>
    <xf numFmtId="165" fontId="28" fillId="0" borderId="13" xfId="10" applyFont="1" applyFill="1" applyBorder="1"/>
    <xf numFmtId="0" fontId="26" fillId="0" borderId="12" xfId="0" applyFont="1" applyFill="1" applyBorder="1"/>
    <xf numFmtId="0" fontId="26" fillId="0" borderId="0" xfId="0" applyFont="1" applyFill="1" applyBorder="1"/>
    <xf numFmtId="165" fontId="9" fillId="0" borderId="16" xfId="10" applyFont="1" applyFill="1" applyBorder="1"/>
    <xf numFmtId="38" fontId="4" fillId="0" borderId="10" xfId="0" applyNumberFormat="1" applyFont="1" applyFill="1" applyBorder="1" applyAlignment="1">
      <alignment horizontal="centerContinuous" vertical="top"/>
    </xf>
    <xf numFmtId="38" fontId="6" fillId="0" borderId="10" xfId="0" applyNumberFormat="1" applyFont="1" applyFill="1" applyBorder="1" applyAlignment="1">
      <alignment horizontal="centerContinuous" vertical="top"/>
    </xf>
    <xf numFmtId="38" fontId="9" fillId="0" borderId="10" xfId="0" applyNumberFormat="1" applyFont="1" applyFill="1" applyBorder="1" applyAlignment="1">
      <alignment horizontal="centerContinuous" vertical="top"/>
    </xf>
    <xf numFmtId="0" fontId="6" fillId="7" borderId="10" xfId="0" applyFont="1" applyFill="1" applyBorder="1"/>
    <xf numFmtId="0" fontId="4" fillId="0" borderId="11" xfId="0" applyFont="1" applyFill="1" applyBorder="1"/>
    <xf numFmtId="38" fontId="6" fillId="0" borderId="12" xfId="0" applyNumberFormat="1" applyFont="1" applyFill="1" applyBorder="1" applyAlignment="1">
      <alignment horizontal="left" vertical="top"/>
    </xf>
    <xf numFmtId="38" fontId="4" fillId="0" borderId="0" xfId="0" applyNumberFormat="1" applyFont="1" applyFill="1" applyBorder="1" applyAlignment="1">
      <alignment horizontal="centerContinuous" vertical="top"/>
    </xf>
    <xf numFmtId="38" fontId="6" fillId="0" borderId="0" xfId="0" applyNumberFormat="1" applyFont="1" applyFill="1" applyBorder="1" applyAlignment="1">
      <alignment horizontal="centerContinuous" vertical="top"/>
    </xf>
    <xf numFmtId="38" fontId="9" fillId="0" borderId="0" xfId="0" applyNumberFormat="1" applyFont="1" applyFill="1" applyBorder="1" applyAlignment="1">
      <alignment horizontal="centerContinuous" vertical="top"/>
    </xf>
    <xf numFmtId="0" fontId="6" fillId="7" borderId="0" xfId="0" applyFont="1" applyFill="1" applyBorder="1"/>
    <xf numFmtId="0" fontId="4" fillId="0" borderId="13" xfId="0" applyFont="1" applyFill="1" applyBorder="1"/>
    <xf numFmtId="38" fontId="23" fillId="0" borderId="12" xfId="0" applyNumberFormat="1" applyFont="1" applyFill="1" applyBorder="1" applyAlignment="1">
      <alignment horizontal="left"/>
    </xf>
    <xf numFmtId="38" fontId="4" fillId="0" borderId="0" xfId="0" applyNumberFormat="1" applyFont="1" applyFill="1" applyBorder="1" applyAlignment="1">
      <alignment horizontal="centerContinuous"/>
    </xf>
    <xf numFmtId="38" fontId="6" fillId="0" borderId="0" xfId="0" applyNumberFormat="1" applyFont="1" applyFill="1" applyBorder="1" applyAlignment="1">
      <alignment horizontal="centerContinuous"/>
    </xf>
    <xf numFmtId="38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/>
    <xf numFmtId="0" fontId="6" fillId="7" borderId="0" xfId="0" applyFont="1" applyFill="1" applyBorder="1" applyAlignment="1"/>
    <xf numFmtId="0" fontId="4" fillId="0" borderId="13" xfId="0" applyFont="1" applyFill="1" applyBorder="1" applyAlignment="1"/>
    <xf numFmtId="0" fontId="4" fillId="0" borderId="12" xfId="0" applyFont="1" applyFill="1" applyBorder="1"/>
    <xf numFmtId="38" fontId="10" fillId="0" borderId="0" xfId="0" applyNumberFormat="1" applyFont="1" applyFill="1" applyBorder="1" applyAlignment="1">
      <alignment horizontal="centerContinuous" vertical="top"/>
    </xf>
    <xf numFmtId="38" fontId="24" fillId="0" borderId="12" xfId="0" applyNumberFormat="1" applyFont="1" applyFill="1" applyBorder="1" applyAlignment="1">
      <alignment horizontal="left"/>
    </xf>
    <xf numFmtId="38" fontId="9" fillId="0" borderId="12" xfId="0" applyNumberFormat="1" applyFont="1" applyFill="1" applyBorder="1" applyAlignment="1">
      <alignment horizontal="centerContinuous" vertical="top"/>
    </xf>
    <xf numFmtId="38" fontId="10" fillId="0" borderId="0" xfId="0" applyNumberFormat="1" applyFont="1" applyFill="1" applyBorder="1" applyAlignment="1">
      <alignment horizontal="right" vertical="top"/>
    </xf>
    <xf numFmtId="0" fontId="6" fillId="7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0" fillId="7" borderId="0" xfId="0" applyFont="1" applyFill="1" applyBorder="1" applyAlignment="1">
      <alignment horizontal="right"/>
    </xf>
    <xf numFmtId="0" fontId="10" fillId="7" borderId="0" xfId="0" applyFont="1" applyFill="1" applyBorder="1"/>
    <xf numFmtId="0" fontId="10" fillId="7" borderId="15" xfId="0" applyFont="1" applyFill="1" applyBorder="1"/>
    <xf numFmtId="0" fontId="12" fillId="0" borderId="10" xfId="0" applyFont="1" applyFill="1" applyBorder="1" applyAlignment="1"/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/>
    <xf numFmtId="0" fontId="7" fillId="0" borderId="0" xfId="0" applyFont="1" applyFill="1" applyBorder="1" applyAlignment="1"/>
    <xf numFmtId="0" fontId="14" fillId="0" borderId="0" xfId="0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23" fillId="0" borderId="12" xfId="0" applyFont="1" applyFill="1" applyBorder="1" applyAlignment="1" applyProtection="1">
      <alignment horizontal="left"/>
    </xf>
    <xf numFmtId="0" fontId="15" fillId="0" borderId="0" xfId="0" applyFont="1" applyFill="1" applyBorder="1" applyAlignment="1">
      <alignment horizontal="centerContinuous"/>
    </xf>
    <xf numFmtId="0" fontId="5" fillId="0" borderId="13" xfId="0" applyFont="1" applyFill="1" applyBorder="1"/>
    <xf numFmtId="0" fontId="4" fillId="0" borderId="12" xfId="0" applyFont="1" applyFill="1" applyBorder="1" applyAlignment="1" applyProtection="1">
      <alignment horizontal="left"/>
    </xf>
    <xf numFmtId="0" fontId="37" fillId="0" borderId="0" xfId="0" applyFont="1" applyFill="1" applyBorder="1" applyAlignment="1">
      <alignment horizontal="centerContinuous"/>
    </xf>
    <xf numFmtId="38" fontId="7" fillId="0" borderId="12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24" fillId="0" borderId="12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12" xfId="0" applyFont="1" applyFill="1" applyBorder="1" applyAlignment="1" applyProtection="1">
      <alignment horizontal="left"/>
    </xf>
    <xf numFmtId="166" fontId="31" fillId="0" borderId="0" xfId="10" applyNumberFormat="1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166" fontId="28" fillId="0" borderId="12" xfId="10" applyNumberFormat="1" applyFont="1" applyFill="1" applyBorder="1" applyAlignment="1">
      <alignment horizontal="centerContinuous"/>
    </xf>
    <xf numFmtId="166" fontId="28" fillId="0" borderId="0" xfId="10" applyNumberFormat="1" applyFont="1" applyFill="1" applyBorder="1" applyAlignment="1">
      <alignment horizontal="centerContinuous"/>
    </xf>
    <xf numFmtId="166" fontId="29" fillId="0" borderId="0" xfId="10" applyNumberFormat="1" applyFont="1" applyFill="1" applyBorder="1"/>
    <xf numFmtId="166" fontId="29" fillId="0" borderId="13" xfId="10" applyNumberFormat="1" applyFont="1" applyFill="1" applyBorder="1"/>
    <xf numFmtId="0" fontId="9" fillId="0" borderId="12" xfId="0" applyFont="1" applyFill="1" applyBorder="1" applyAlignment="1">
      <alignment horizontal="centerContinuous"/>
    </xf>
    <xf numFmtId="0" fontId="0" fillId="0" borderId="0" xfId="0" applyFill="1" applyBorder="1"/>
    <xf numFmtId="0" fontId="10" fillId="0" borderId="13" xfId="0" applyFont="1" applyFill="1" applyBorder="1"/>
    <xf numFmtId="164" fontId="38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 applyProtection="1"/>
    <xf numFmtId="164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23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9" fillId="0" borderId="12" xfId="0" applyFont="1" applyFill="1" applyBorder="1" applyAlignment="1">
      <alignment horizontal="left"/>
    </xf>
    <xf numFmtId="0" fontId="32" fillId="0" borderId="12" xfId="0" applyFont="1" applyBorder="1"/>
    <xf numFmtId="166" fontId="32" fillId="0" borderId="0" xfId="0" applyNumberFormat="1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3" xfId="0" applyFont="1" applyBorder="1"/>
    <xf numFmtId="165" fontId="2" fillId="0" borderId="0" xfId="10" applyFont="1" applyFill="1"/>
    <xf numFmtId="165" fontId="25" fillId="0" borderId="0" xfId="10" applyFont="1" applyFill="1"/>
    <xf numFmtId="0" fontId="15" fillId="0" borderId="9" xfId="0" applyFont="1" applyFill="1" applyBorder="1" applyAlignment="1"/>
    <xf numFmtId="0" fontId="15" fillId="0" borderId="10" xfId="0" applyFont="1" applyFill="1" applyBorder="1" applyAlignment="1"/>
    <xf numFmtId="166" fontId="9" fillId="0" borderId="13" xfId="0" applyNumberFormat="1" applyFont="1" applyFill="1" applyBorder="1" applyAlignment="1">
      <alignment horizontal="right"/>
    </xf>
    <xf numFmtId="0" fontId="10" fillId="7" borderId="12" xfId="0" applyFont="1" applyFill="1" applyBorder="1"/>
    <xf numFmtId="0" fontId="38" fillId="7" borderId="0" xfId="0" applyFont="1" applyFill="1" applyBorder="1"/>
    <xf numFmtId="164" fontId="9" fillId="7" borderId="6" xfId="10" applyNumberFormat="1" applyFont="1" applyFill="1" applyBorder="1"/>
    <xf numFmtId="164" fontId="9" fillId="7" borderId="0" xfId="10" applyNumberFormat="1" applyFont="1" applyFill="1" applyBorder="1"/>
    <xf numFmtId="0" fontId="9" fillId="7" borderId="13" xfId="0" applyFont="1" applyFill="1" applyBorder="1"/>
    <xf numFmtId="165" fontId="9" fillId="7" borderId="0" xfId="10" applyFont="1" applyFill="1"/>
    <xf numFmtId="0" fontId="9" fillId="7" borderId="0" xfId="0" applyFont="1" applyFill="1"/>
    <xf numFmtId="0" fontId="13" fillId="0" borderId="0" xfId="0" applyFont="1" applyFill="1" applyBorder="1" applyAlignment="1">
      <alignment horizontal="centerContinuous"/>
    </xf>
    <xf numFmtId="0" fontId="38" fillId="0" borderId="0" xfId="0" applyFont="1" applyFill="1" applyBorder="1" applyAlignment="1">
      <alignment wrapText="1"/>
    </xf>
    <xf numFmtId="165" fontId="27" fillId="0" borderId="12" xfId="10" applyFont="1" applyFill="1" applyBorder="1" applyAlignment="1">
      <alignment horizontal="left"/>
    </xf>
    <xf numFmtId="165" fontId="27" fillId="0" borderId="0" xfId="10" applyFont="1" applyFill="1" applyBorder="1" applyAlignment="1">
      <alignment horizontal="left"/>
    </xf>
    <xf numFmtId="165" fontId="27" fillId="0" borderId="0" xfId="10" applyFont="1" applyFill="1" applyBorder="1" applyAlignment="1"/>
    <xf numFmtId="0" fontId="38" fillId="0" borderId="0" xfId="0" applyFont="1" applyFill="1" applyBorder="1" applyAlignment="1">
      <alignment horizontal="center" wrapText="1"/>
    </xf>
    <xf numFmtId="166" fontId="13" fillId="7" borderId="10" xfId="10" applyNumberFormat="1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Continuous"/>
    </xf>
    <xf numFmtId="166" fontId="14" fillId="7" borderId="0" xfId="1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Continuous"/>
    </xf>
    <xf numFmtId="166" fontId="5" fillId="7" borderId="0" xfId="10" applyNumberFormat="1" applyFont="1" applyFill="1" applyBorder="1" applyAlignment="1">
      <alignment horizontal="center"/>
    </xf>
    <xf numFmtId="0" fontId="5" fillId="7" borderId="0" xfId="0" applyFont="1" applyFill="1" applyBorder="1"/>
    <xf numFmtId="166" fontId="4" fillId="7" borderId="0" xfId="10" applyNumberFormat="1" applyFont="1" applyFill="1" applyBorder="1" applyAlignment="1">
      <alignment horizontal="center"/>
    </xf>
    <xf numFmtId="0" fontId="4" fillId="7" borderId="0" xfId="0" applyFont="1" applyFill="1" applyBorder="1"/>
    <xf numFmtId="166" fontId="31" fillId="7" borderId="0" xfId="10" applyNumberFormat="1" applyFont="1" applyFill="1" applyBorder="1" applyAlignment="1">
      <alignment horizontal="center"/>
    </xf>
    <xf numFmtId="0" fontId="31" fillId="7" borderId="0" xfId="0" applyFont="1" applyFill="1" applyBorder="1"/>
    <xf numFmtId="0" fontId="31" fillId="7" borderId="0" xfId="0" applyFont="1" applyFill="1" applyBorder="1" applyAlignment="1">
      <alignment horizontal="center"/>
    </xf>
    <xf numFmtId="166" fontId="27" fillId="7" borderId="0" xfId="10" applyNumberFormat="1" applyFont="1" applyFill="1" applyBorder="1" applyAlignment="1">
      <alignment wrapText="1"/>
    </xf>
    <xf numFmtId="166" fontId="29" fillId="7" borderId="0" xfId="10" applyNumberFormat="1" applyFont="1" applyFill="1" applyBorder="1"/>
    <xf numFmtId="166" fontId="10" fillId="7" borderId="0" xfId="10" applyNumberFormat="1" applyFont="1" applyFill="1" applyBorder="1" applyAlignment="1">
      <alignment horizontal="center" wrapText="1"/>
    </xf>
    <xf numFmtId="0" fontId="10" fillId="7" borderId="0" xfId="0" applyFont="1" applyFill="1" applyBorder="1" applyAlignment="1">
      <alignment horizontal="center" wrapText="1"/>
    </xf>
    <xf numFmtId="166" fontId="9" fillId="7" borderId="0" xfId="10" applyNumberFormat="1" applyFont="1" applyFill="1" applyBorder="1" applyAlignment="1">
      <alignment horizontal="center"/>
    </xf>
    <xf numFmtId="0" fontId="9" fillId="7" borderId="0" xfId="0" applyFont="1" applyFill="1" applyBorder="1"/>
    <xf numFmtId="0" fontId="9" fillId="7" borderId="0" xfId="0" applyFont="1" applyFill="1" applyBorder="1" applyAlignment="1">
      <alignment horizontal="center"/>
    </xf>
    <xf numFmtId="164" fontId="9" fillId="7" borderId="0" xfId="0" applyNumberFormat="1" applyFont="1" applyFill="1" applyBorder="1" applyAlignment="1">
      <alignment horizontal="center"/>
    </xf>
    <xf numFmtId="166" fontId="9" fillId="7" borderId="6" xfId="10" applyNumberFormat="1" applyFont="1" applyFill="1" applyBorder="1" applyAlignment="1">
      <alignment horizontal="center"/>
    </xf>
    <xf numFmtId="164" fontId="9" fillId="7" borderId="6" xfId="0" applyNumberFormat="1" applyFont="1" applyFill="1" applyBorder="1" applyAlignment="1">
      <alignment horizontal="center"/>
    </xf>
    <xf numFmtId="166" fontId="10" fillId="7" borderId="0" xfId="10" applyNumberFormat="1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 horizontal="center"/>
    </xf>
    <xf numFmtId="166" fontId="10" fillId="7" borderId="6" xfId="10" applyNumberFormat="1" applyFont="1" applyFill="1" applyBorder="1" applyAlignment="1">
      <alignment horizontal="center"/>
    </xf>
    <xf numFmtId="164" fontId="10" fillId="7" borderId="6" xfId="0" applyNumberFormat="1" applyFont="1" applyFill="1" applyBorder="1" applyAlignment="1">
      <alignment horizontal="center"/>
    </xf>
    <xf numFmtId="164" fontId="28" fillId="7" borderId="0" xfId="0" applyNumberFormat="1" applyFont="1" applyFill="1" applyBorder="1" applyAlignment="1">
      <alignment horizontal="center"/>
    </xf>
    <xf numFmtId="164" fontId="10" fillId="7" borderId="7" xfId="0" applyNumberFormat="1" applyFont="1" applyFill="1" applyBorder="1" applyAlignment="1">
      <alignment horizontal="right"/>
    </xf>
    <xf numFmtId="166" fontId="9" fillId="7" borderId="15" xfId="10" applyNumberFormat="1" applyFont="1" applyFill="1" applyBorder="1" applyAlignment="1">
      <alignment horizontal="center"/>
    </xf>
    <xf numFmtId="0" fontId="9" fillId="7" borderId="15" xfId="0" applyFont="1" applyFill="1" applyBorder="1"/>
    <xf numFmtId="166" fontId="9" fillId="7" borderId="0" xfId="10" applyNumberFormat="1" applyFont="1" applyFill="1" applyAlignment="1">
      <alignment horizontal="center"/>
    </xf>
    <xf numFmtId="164" fontId="9" fillId="7" borderId="0" xfId="0" applyNumberFormat="1" applyFont="1" applyFill="1"/>
    <xf numFmtId="166" fontId="5" fillId="7" borderId="0" xfId="10" applyNumberFormat="1" applyFont="1" applyFill="1" applyAlignment="1">
      <alignment horizontal="center"/>
    </xf>
    <xf numFmtId="0" fontId="5" fillId="7" borderId="0" xfId="0" applyFont="1" applyFill="1"/>
  </cellXfs>
  <cellStyles count="11">
    <cellStyle name="Bom" xfId="1" xr:uid="{00000000-0005-0000-0000-000000000000}"/>
    <cellStyle name="Célula de Verificação" xfId="2" xr:uid="{00000000-0005-0000-0000-000001000000}"/>
    <cellStyle name="Célula Vinculada" xfId="3" xr:uid="{00000000-0005-0000-0000-000002000000}"/>
    <cellStyle name="Entrada" xfId="4" xr:uid="{00000000-0005-0000-0000-000003000000}"/>
    <cellStyle name="Euro" xfId="5" xr:uid="{00000000-0005-0000-0000-000004000000}"/>
    <cellStyle name="Neutra" xfId="6" xr:uid="{00000000-0005-0000-0000-000005000000}"/>
    <cellStyle name="Normal" xfId="0" builtinId="0"/>
    <cellStyle name="Nota" xfId="7" xr:uid="{00000000-0005-0000-0000-000007000000}"/>
    <cellStyle name="Texto de Aviso" xfId="8" xr:uid="{00000000-0005-0000-0000-000009000000}"/>
    <cellStyle name="Total" xfId="9" builtinId="25" customBuiltin="1"/>
    <cellStyle name="Vírgula" xfId="1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1"/>
  <sheetViews>
    <sheetView showGridLines="0" tabSelected="1" zoomScaleNormal="100" zoomScaleSheetLayoutView="100" workbookViewId="0">
      <selection activeCell="P21" sqref="P21"/>
    </sheetView>
  </sheetViews>
  <sheetFormatPr defaultRowHeight="11.25" x14ac:dyDescent="0.2"/>
  <cols>
    <col min="1" max="2" width="2.140625" style="6" customWidth="1"/>
    <col min="3" max="3" width="32.28515625" style="6" customWidth="1"/>
    <col min="4" max="4" width="1.85546875" style="6" customWidth="1"/>
    <col min="5" max="5" width="6.85546875" style="19" bestFit="1" customWidth="1"/>
    <col min="6" max="6" width="1.5703125" style="6" customWidth="1"/>
    <col min="7" max="7" width="9.7109375" style="59" bestFit="1" customWidth="1"/>
    <col min="8" max="8" width="2.7109375" style="6" customWidth="1"/>
    <col min="9" max="9" width="7.5703125" style="6" bestFit="1" customWidth="1"/>
    <col min="10" max="10" width="1.85546875" style="6" customWidth="1"/>
    <col min="11" max="12" width="2.140625" style="6" customWidth="1"/>
    <col min="13" max="13" width="30.5703125" style="6" customWidth="1"/>
    <col min="14" max="14" width="6.85546875" style="20" bestFit="1" customWidth="1"/>
    <col min="15" max="15" width="1.85546875" style="6" customWidth="1"/>
    <col min="16" max="16" width="7.5703125" style="59" bestFit="1" customWidth="1"/>
    <col min="17" max="17" width="2.7109375" style="6" customWidth="1"/>
    <col min="18" max="18" width="7.5703125" style="6" hidden="1" customWidth="1"/>
    <col min="19" max="19" width="7.5703125" style="6" bestFit="1" customWidth="1"/>
    <col min="20" max="20" width="1.85546875" style="6" customWidth="1"/>
    <col min="21" max="21" width="9.140625" style="6"/>
    <col min="22" max="22" width="11.42578125" style="269" bestFit="1" customWidth="1"/>
    <col min="23" max="16384" width="9.140625" style="6"/>
  </cols>
  <sheetData>
    <row r="1" spans="1:22" ht="23.25" customHeight="1" x14ac:dyDescent="0.35">
      <c r="A1" s="119" t="s">
        <v>45</v>
      </c>
      <c r="B1" s="120"/>
      <c r="C1" s="121"/>
      <c r="D1" s="121"/>
      <c r="E1" s="122"/>
      <c r="F1" s="123"/>
      <c r="G1" s="124"/>
      <c r="H1" s="123"/>
      <c r="I1" s="120"/>
      <c r="J1" s="120"/>
      <c r="K1" s="120"/>
      <c r="L1" s="120"/>
      <c r="M1" s="125"/>
      <c r="N1" s="126"/>
      <c r="O1" s="121"/>
      <c r="P1" s="127"/>
      <c r="Q1" s="120"/>
      <c r="R1" s="123"/>
      <c r="S1" s="120"/>
      <c r="T1" s="128"/>
      <c r="U1" s="5"/>
    </row>
    <row r="2" spans="1:22" ht="14.25" customHeight="1" x14ac:dyDescent="0.25">
      <c r="A2" s="129"/>
      <c r="B2" s="22"/>
      <c r="C2" s="130"/>
      <c r="D2" s="130"/>
      <c r="E2" s="131"/>
      <c r="F2" s="132"/>
      <c r="G2" s="133"/>
      <c r="H2" s="132"/>
      <c r="I2" s="22"/>
      <c r="J2" s="22"/>
      <c r="K2" s="22"/>
      <c r="L2" s="22"/>
      <c r="M2" s="134"/>
      <c r="N2" s="135"/>
      <c r="O2" s="130"/>
      <c r="P2" s="136"/>
      <c r="Q2" s="22"/>
      <c r="R2" s="132"/>
      <c r="S2" s="22"/>
      <c r="T2" s="137"/>
      <c r="U2" s="5"/>
    </row>
    <row r="3" spans="1:22" ht="18" customHeight="1" x14ac:dyDescent="0.35">
      <c r="A3" s="138" t="s">
        <v>150</v>
      </c>
      <c r="B3" s="22"/>
      <c r="C3" s="130"/>
      <c r="D3" s="130"/>
      <c r="E3" s="131"/>
      <c r="F3" s="132"/>
      <c r="G3" s="133"/>
      <c r="H3" s="132"/>
      <c r="I3" s="22"/>
      <c r="J3" s="22"/>
      <c r="K3" s="22"/>
      <c r="L3" s="22"/>
      <c r="M3" s="139"/>
      <c r="N3" s="135"/>
      <c r="O3" s="130"/>
      <c r="P3" s="136"/>
      <c r="Q3" s="22"/>
      <c r="R3" s="132"/>
      <c r="S3" s="22"/>
      <c r="T3" s="137"/>
      <c r="U3" s="5"/>
    </row>
    <row r="4" spans="1:22" ht="14.25" customHeight="1" x14ac:dyDescent="0.25">
      <c r="A4" s="140"/>
      <c r="B4" s="22"/>
      <c r="C4" s="130"/>
      <c r="D4" s="130"/>
      <c r="E4" s="131"/>
      <c r="F4" s="22"/>
      <c r="G4" s="133"/>
      <c r="H4" s="22"/>
      <c r="I4" s="22"/>
      <c r="J4" s="22"/>
      <c r="K4" s="22"/>
      <c r="L4" s="22"/>
      <c r="M4" s="141"/>
      <c r="N4" s="135"/>
      <c r="O4" s="130"/>
      <c r="P4" s="133"/>
      <c r="Q4" s="22"/>
      <c r="R4" s="22"/>
      <c r="S4" s="22"/>
      <c r="T4" s="137"/>
      <c r="U4" s="5"/>
    </row>
    <row r="5" spans="1:22" ht="14.25" customHeight="1" x14ac:dyDescent="0.25">
      <c r="A5" s="142" t="s">
        <v>44</v>
      </c>
      <c r="B5" s="143"/>
      <c r="C5" s="143"/>
      <c r="D5" s="143"/>
      <c r="E5" s="131"/>
      <c r="F5" s="22"/>
      <c r="G5" s="133"/>
      <c r="H5" s="22"/>
      <c r="I5" s="22"/>
      <c r="J5" s="22"/>
      <c r="K5" s="22"/>
      <c r="L5" s="22"/>
      <c r="M5" s="144"/>
      <c r="N5" s="145"/>
      <c r="O5" s="143"/>
      <c r="P5" s="133"/>
      <c r="Q5" s="22"/>
      <c r="R5" s="22"/>
      <c r="S5" s="22"/>
      <c r="T5" s="146"/>
      <c r="U5" s="5"/>
    </row>
    <row r="6" spans="1:22" ht="14.25" customHeight="1" x14ac:dyDescent="0.25">
      <c r="A6" s="147"/>
      <c r="B6" s="143"/>
      <c r="C6" s="143"/>
      <c r="D6" s="143"/>
      <c r="E6" s="131"/>
      <c r="F6" s="22"/>
      <c r="G6" s="133"/>
      <c r="H6" s="22"/>
      <c r="I6" s="22"/>
      <c r="J6" s="22"/>
      <c r="K6" s="22"/>
      <c r="L6" s="22"/>
      <c r="M6" s="144"/>
      <c r="N6" s="145"/>
      <c r="O6" s="143"/>
      <c r="P6" s="133"/>
      <c r="Q6" s="22"/>
      <c r="R6" s="22"/>
      <c r="S6" s="22"/>
      <c r="T6" s="146"/>
      <c r="U6" s="5"/>
    </row>
    <row r="7" spans="1:22" s="12" customFormat="1" ht="14.25" customHeight="1" x14ac:dyDescent="0.25">
      <c r="A7" s="148"/>
      <c r="B7" s="149"/>
      <c r="C7" s="149"/>
      <c r="D7" s="149"/>
      <c r="E7" s="18"/>
      <c r="F7" s="150"/>
      <c r="G7" s="151"/>
      <c r="H7" s="150"/>
      <c r="I7" s="150"/>
      <c r="J7" s="150"/>
      <c r="K7" s="150"/>
      <c r="L7" s="150"/>
      <c r="M7" s="144"/>
      <c r="N7" s="152"/>
      <c r="O7" s="149"/>
      <c r="P7" s="151"/>
      <c r="Q7" s="150"/>
      <c r="R7" s="150"/>
      <c r="S7" s="150"/>
      <c r="T7" s="153"/>
      <c r="U7" s="11"/>
      <c r="V7" s="270"/>
    </row>
    <row r="8" spans="1:22" s="16" customFormat="1" ht="20.25" x14ac:dyDescent="0.55000000000000004">
      <c r="A8" s="154" t="s">
        <v>2</v>
      </c>
      <c r="B8" s="155"/>
      <c r="C8" s="155"/>
      <c r="D8" s="155"/>
      <c r="E8" s="156" t="s">
        <v>40</v>
      </c>
      <c r="F8" s="157"/>
      <c r="G8" s="157">
        <v>2021</v>
      </c>
      <c r="H8" s="157"/>
      <c r="I8" s="157">
        <v>2020</v>
      </c>
      <c r="J8" s="155"/>
      <c r="K8" s="157" t="s">
        <v>7</v>
      </c>
      <c r="L8" s="155"/>
      <c r="M8" s="155"/>
      <c r="N8" s="157" t="s">
        <v>40</v>
      </c>
      <c r="O8" s="157"/>
      <c r="P8" s="157">
        <v>2021</v>
      </c>
      <c r="Q8" s="157"/>
      <c r="R8" s="157">
        <v>2013</v>
      </c>
      <c r="S8" s="157">
        <v>2020</v>
      </c>
      <c r="T8" s="158"/>
      <c r="V8" s="52"/>
    </row>
    <row r="9" spans="1:22" s="3" customFormat="1" ht="14.25" customHeight="1" x14ac:dyDescent="0.25">
      <c r="A9" s="159"/>
      <c r="B9" s="13"/>
      <c r="C9" s="13"/>
      <c r="D9" s="13"/>
      <c r="E9" s="18"/>
      <c r="F9" s="13"/>
      <c r="G9" s="37"/>
      <c r="H9" s="13"/>
      <c r="I9" s="37"/>
      <c r="J9" s="13"/>
      <c r="K9" s="13"/>
      <c r="L9" s="13"/>
      <c r="M9" s="13"/>
      <c r="N9" s="21"/>
      <c r="O9" s="13"/>
      <c r="P9" s="37"/>
      <c r="Q9" s="13"/>
      <c r="R9" s="13"/>
      <c r="S9" s="37"/>
      <c r="T9" s="160"/>
      <c r="V9" s="51"/>
    </row>
    <row r="10" spans="1:22" s="3" customFormat="1" ht="14.25" customHeight="1" x14ac:dyDescent="0.35">
      <c r="A10" s="283" t="s">
        <v>3</v>
      </c>
      <c r="B10" s="284"/>
      <c r="C10" s="284"/>
      <c r="D10" s="13"/>
      <c r="E10" s="18"/>
      <c r="F10" s="13"/>
      <c r="G10" s="37"/>
      <c r="H10" s="13"/>
      <c r="I10" s="37"/>
      <c r="J10" s="13"/>
      <c r="K10" s="285" t="s">
        <v>3</v>
      </c>
      <c r="L10" s="285"/>
      <c r="M10" s="285"/>
      <c r="N10" s="18"/>
      <c r="O10" s="161"/>
      <c r="P10" s="37"/>
      <c r="Q10" s="13"/>
      <c r="R10" s="13"/>
      <c r="S10" s="37"/>
      <c r="T10" s="162"/>
      <c r="U10" s="60"/>
      <c r="V10" s="51"/>
    </row>
    <row r="11" spans="1:22" s="3" customFormat="1" ht="14.25" customHeight="1" x14ac:dyDescent="0.25">
      <c r="A11" s="159"/>
      <c r="B11" s="13" t="s">
        <v>4</v>
      </c>
      <c r="C11" s="13"/>
      <c r="D11" s="13"/>
      <c r="E11" s="18">
        <v>4</v>
      </c>
      <c r="F11" s="163"/>
      <c r="G11" s="55">
        <v>619</v>
      </c>
      <c r="H11" s="1"/>
      <c r="I11" s="55">
        <v>412</v>
      </c>
      <c r="J11" s="13"/>
      <c r="K11" s="13"/>
      <c r="L11" s="13"/>
      <c r="M11" s="13"/>
      <c r="N11" s="21"/>
      <c r="O11" s="13"/>
      <c r="P11" s="37"/>
      <c r="Q11" s="164"/>
      <c r="R11" s="1"/>
      <c r="S11" s="37"/>
      <c r="T11" s="160"/>
      <c r="U11" s="60"/>
      <c r="V11" s="51"/>
    </row>
    <row r="12" spans="1:22" s="3" customFormat="1" ht="14.25" customHeight="1" x14ac:dyDescent="0.25">
      <c r="A12" s="159"/>
      <c r="B12" s="13"/>
      <c r="C12" s="13"/>
      <c r="D12" s="13"/>
      <c r="E12" s="18"/>
      <c r="F12" s="13"/>
      <c r="G12" s="37"/>
      <c r="H12" s="13"/>
      <c r="I12" s="37"/>
      <c r="J12" s="13"/>
      <c r="K12" s="13"/>
      <c r="L12" s="13" t="s">
        <v>19</v>
      </c>
      <c r="M12" s="13"/>
      <c r="N12" s="18"/>
      <c r="O12" s="13"/>
      <c r="P12" s="165"/>
      <c r="Q12" s="164"/>
      <c r="R12" s="166"/>
      <c r="S12" s="165"/>
      <c r="T12" s="160"/>
      <c r="U12" s="60"/>
      <c r="V12" s="51"/>
    </row>
    <row r="13" spans="1:22" s="3" customFormat="1" ht="14.25" customHeight="1" x14ac:dyDescent="0.25">
      <c r="A13" s="159"/>
      <c r="B13" s="13" t="s">
        <v>48</v>
      </c>
      <c r="C13" s="13"/>
      <c r="D13" s="13"/>
      <c r="E13" s="18"/>
      <c r="F13" s="13"/>
      <c r="G13" s="37"/>
      <c r="H13" s="13"/>
      <c r="I13" s="37"/>
      <c r="J13" s="13"/>
      <c r="K13" s="13"/>
      <c r="L13" s="13"/>
      <c r="M13" s="13" t="s">
        <v>66</v>
      </c>
      <c r="N13" s="18">
        <v>9</v>
      </c>
      <c r="O13" s="161"/>
      <c r="P13" s="37">
        <v>16</v>
      </c>
      <c r="Q13" s="13"/>
      <c r="R13" s="13"/>
      <c r="S13" s="37">
        <v>0</v>
      </c>
      <c r="T13" s="162"/>
      <c r="U13" s="60"/>
      <c r="V13" s="51"/>
    </row>
    <row r="14" spans="1:22" s="3" customFormat="1" ht="14.25" customHeight="1" x14ac:dyDescent="0.25">
      <c r="A14" s="159"/>
      <c r="B14" s="13"/>
      <c r="C14" s="13" t="s">
        <v>49</v>
      </c>
      <c r="D14" s="13"/>
      <c r="E14" s="18"/>
      <c r="F14" s="13"/>
      <c r="G14" s="37"/>
      <c r="H14" s="13"/>
      <c r="I14" s="37"/>
      <c r="J14" s="13"/>
      <c r="K14" s="13"/>
      <c r="L14" s="13"/>
      <c r="M14" s="13" t="s">
        <v>8</v>
      </c>
      <c r="N14" s="21">
        <v>10</v>
      </c>
      <c r="O14" s="13"/>
      <c r="P14" s="37">
        <v>37</v>
      </c>
      <c r="Q14" s="164"/>
      <c r="R14" s="1">
        <v>21</v>
      </c>
      <c r="S14" s="37">
        <v>25</v>
      </c>
      <c r="T14" s="160"/>
      <c r="U14" s="60"/>
      <c r="V14" s="51"/>
    </row>
    <row r="15" spans="1:22" s="3" customFormat="1" ht="17.25" x14ac:dyDescent="0.4">
      <c r="A15" s="159"/>
      <c r="B15" s="13"/>
      <c r="C15" s="13" t="s">
        <v>50</v>
      </c>
      <c r="D15" s="13"/>
      <c r="E15" s="18">
        <v>5</v>
      </c>
      <c r="F15" s="13"/>
      <c r="G15" s="62">
        <v>31</v>
      </c>
      <c r="H15" s="50"/>
      <c r="I15" s="62">
        <v>30</v>
      </c>
      <c r="J15" s="13"/>
      <c r="K15" s="13"/>
      <c r="L15" s="13"/>
      <c r="M15" s="13" t="s">
        <v>9</v>
      </c>
      <c r="N15" s="21">
        <v>11</v>
      </c>
      <c r="O15" s="13"/>
      <c r="P15" s="55">
        <v>231</v>
      </c>
      <c r="Q15" s="164"/>
      <c r="R15" s="2">
        <v>21</v>
      </c>
      <c r="S15" s="55">
        <v>51</v>
      </c>
      <c r="T15" s="160"/>
      <c r="U15" s="60"/>
      <c r="V15" s="51"/>
    </row>
    <row r="16" spans="1:22" s="3" customFormat="1" ht="14.25" hidden="1" customHeight="1" x14ac:dyDescent="0.25">
      <c r="A16" s="159"/>
      <c r="B16" s="13"/>
      <c r="C16" s="13" t="s">
        <v>51</v>
      </c>
      <c r="D16" s="13"/>
      <c r="E16" s="18"/>
      <c r="F16" s="13"/>
      <c r="G16" s="55">
        <v>0</v>
      </c>
      <c r="H16" s="13"/>
      <c r="I16" s="55">
        <v>0</v>
      </c>
      <c r="J16" s="13"/>
      <c r="K16" s="13"/>
      <c r="L16" s="13"/>
      <c r="M16" s="13"/>
      <c r="N16" s="13"/>
      <c r="O16" s="13"/>
      <c r="P16" s="37"/>
      <c r="Q16" s="13"/>
      <c r="R16" s="13"/>
      <c r="S16" s="37"/>
      <c r="T16" s="160"/>
      <c r="U16" s="60"/>
      <c r="V16" s="51"/>
    </row>
    <row r="17" spans="1:22" s="3" customFormat="1" ht="14.25" customHeight="1" x14ac:dyDescent="0.25">
      <c r="A17" s="159"/>
      <c r="B17" s="13"/>
      <c r="C17" s="13"/>
      <c r="D17" s="13"/>
      <c r="E17" s="18"/>
      <c r="F17" s="13"/>
      <c r="G17" s="56">
        <f>SUM(G15:G16)</f>
        <v>31</v>
      </c>
      <c r="H17" s="13"/>
      <c r="I17" s="56">
        <f>SUM(I15:I16)</f>
        <v>30</v>
      </c>
      <c r="J17" s="13"/>
      <c r="K17" s="13"/>
      <c r="L17" s="13"/>
      <c r="M17" s="13"/>
      <c r="N17" s="21"/>
      <c r="O17" s="13"/>
      <c r="P17" s="37"/>
      <c r="Q17" s="13"/>
      <c r="R17" s="13"/>
      <c r="S17" s="37"/>
      <c r="T17" s="160"/>
      <c r="U17" s="60"/>
      <c r="V17" s="51"/>
    </row>
    <row r="18" spans="1:22" s="3" customFormat="1" ht="14.25" customHeight="1" x14ac:dyDescent="0.25">
      <c r="A18" s="159"/>
      <c r="B18" s="13" t="s">
        <v>65</v>
      </c>
      <c r="C18" s="13"/>
      <c r="D18" s="13"/>
      <c r="E18" s="18"/>
      <c r="F18" s="13"/>
      <c r="G18" s="37"/>
      <c r="H18" s="13"/>
      <c r="I18" s="37"/>
      <c r="J18" s="13"/>
      <c r="K18" s="13"/>
      <c r="L18" s="13"/>
      <c r="M18" s="21" t="s">
        <v>161</v>
      </c>
      <c r="N18" s="13"/>
      <c r="O18" s="13"/>
      <c r="P18" s="56">
        <f>P13+P14+P15</f>
        <v>284</v>
      </c>
      <c r="Q18" s="164"/>
      <c r="R18" s="14" t="e">
        <f>#REF!+#REF!+#REF!+#REF!</f>
        <v>#REF!</v>
      </c>
      <c r="S18" s="56">
        <f>S13+S14+S15</f>
        <v>76</v>
      </c>
      <c r="T18" s="160"/>
      <c r="U18" s="60"/>
      <c r="V18" s="51"/>
    </row>
    <row r="19" spans="1:22" s="3" customFormat="1" ht="14.25" customHeight="1" x14ac:dyDescent="0.25">
      <c r="A19" s="159"/>
      <c r="B19" s="13"/>
      <c r="C19" s="13" t="s">
        <v>66</v>
      </c>
      <c r="D19" s="13"/>
      <c r="E19" s="18">
        <v>6</v>
      </c>
      <c r="F19" s="167"/>
      <c r="G19" s="37">
        <v>0</v>
      </c>
      <c r="H19" s="1"/>
      <c r="I19" s="37">
        <v>6</v>
      </c>
      <c r="J19" s="13"/>
      <c r="K19" s="13"/>
      <c r="L19" s="13"/>
      <c r="M19" s="282"/>
      <c r="N19" s="282"/>
      <c r="O19" s="282"/>
      <c r="P19" s="282"/>
      <c r="Q19" s="282"/>
      <c r="R19" s="282"/>
      <c r="S19" s="282"/>
      <c r="T19" s="160"/>
      <c r="U19" s="60"/>
      <c r="V19" s="51"/>
    </row>
    <row r="20" spans="1:22" s="3" customFormat="1" ht="14.25" customHeight="1" x14ac:dyDescent="0.25">
      <c r="A20" s="159"/>
      <c r="B20" s="13" t="s">
        <v>67</v>
      </c>
      <c r="C20" s="13"/>
      <c r="D20" s="13"/>
      <c r="E20" s="168"/>
      <c r="F20" s="167"/>
      <c r="G20" s="37"/>
      <c r="H20" s="1"/>
      <c r="I20" s="37"/>
      <c r="J20" s="13"/>
      <c r="K20" s="13"/>
      <c r="L20" s="13"/>
      <c r="M20" s="282"/>
      <c r="N20" s="282"/>
      <c r="O20" s="282"/>
      <c r="P20" s="282"/>
      <c r="Q20" s="282"/>
      <c r="R20" s="282"/>
      <c r="S20" s="282"/>
      <c r="T20" s="160"/>
      <c r="U20" s="60"/>
      <c r="V20" s="51"/>
    </row>
    <row r="21" spans="1:22" s="3" customFormat="1" ht="14.25" customHeight="1" x14ac:dyDescent="0.25">
      <c r="A21" s="159"/>
      <c r="B21" s="13"/>
      <c r="C21" s="13" t="s">
        <v>80</v>
      </c>
      <c r="D21" s="13"/>
      <c r="E21" s="18">
        <v>7</v>
      </c>
      <c r="F21" s="167"/>
      <c r="G21" s="37">
        <v>147</v>
      </c>
      <c r="H21" s="1"/>
      <c r="I21" s="37">
        <v>147</v>
      </c>
      <c r="J21" s="13"/>
      <c r="K21" s="13"/>
      <c r="L21" s="13"/>
      <c r="M21" s="13" t="s">
        <v>159</v>
      </c>
      <c r="N21" s="21">
        <v>11</v>
      </c>
      <c r="O21" s="13"/>
      <c r="P21" s="37">
        <v>152</v>
      </c>
      <c r="Q21" s="13"/>
      <c r="R21" s="13"/>
      <c r="S21" s="37">
        <v>0</v>
      </c>
      <c r="T21" s="160"/>
      <c r="U21" s="60"/>
      <c r="V21" s="51"/>
    </row>
    <row r="22" spans="1:22" s="3" customFormat="1" ht="14.25" hidden="1" customHeight="1" x14ac:dyDescent="0.25">
      <c r="A22" s="159"/>
      <c r="B22" s="13"/>
      <c r="C22" s="13" t="s">
        <v>68</v>
      </c>
      <c r="D22" s="13"/>
      <c r="E22" s="168"/>
      <c r="F22" s="167"/>
      <c r="G22" s="37">
        <v>0</v>
      </c>
      <c r="H22" s="1"/>
      <c r="I22" s="37">
        <v>0</v>
      </c>
      <c r="J22" s="13"/>
      <c r="K22" s="13"/>
      <c r="L22" s="13"/>
      <c r="M22" s="13"/>
      <c r="N22" s="13"/>
      <c r="O22" s="13"/>
      <c r="P22" s="37"/>
      <c r="Q22" s="13"/>
      <c r="R22" s="13"/>
      <c r="S22" s="37"/>
      <c r="T22" s="160"/>
      <c r="U22" s="60"/>
      <c r="V22" s="51"/>
    </row>
    <row r="23" spans="1:22" s="3" customFormat="1" ht="14.25" hidden="1" customHeight="1" x14ac:dyDescent="0.25">
      <c r="A23" s="159"/>
      <c r="B23" s="13"/>
      <c r="C23" s="13"/>
      <c r="D23" s="13"/>
      <c r="E23" s="168"/>
      <c r="F23" s="167"/>
      <c r="G23" s="37"/>
      <c r="H23" s="1"/>
      <c r="I23" s="37"/>
      <c r="J23" s="13"/>
      <c r="K23" s="13"/>
      <c r="L23" s="13"/>
      <c r="M23" s="13"/>
      <c r="N23" s="13"/>
      <c r="O23" s="13"/>
      <c r="P23" s="37"/>
      <c r="Q23" s="13"/>
      <c r="R23" s="13"/>
      <c r="S23" s="37"/>
      <c r="T23" s="160"/>
      <c r="U23" s="60"/>
      <c r="V23" s="51"/>
    </row>
    <row r="24" spans="1:22" s="3" customFormat="1" ht="14.25" hidden="1" customHeight="1" x14ac:dyDescent="0.25">
      <c r="A24" s="159"/>
      <c r="B24" s="13" t="s">
        <v>81</v>
      </c>
      <c r="C24" s="13"/>
      <c r="D24" s="13"/>
      <c r="E24" s="168"/>
      <c r="F24" s="167"/>
      <c r="G24" s="37"/>
      <c r="H24" s="1"/>
      <c r="I24" s="37"/>
      <c r="J24" s="13"/>
      <c r="K24" s="13"/>
      <c r="L24" s="13"/>
      <c r="M24" s="13"/>
      <c r="N24" s="13"/>
      <c r="O24" s="13"/>
      <c r="P24" s="37"/>
      <c r="Q24" s="13"/>
      <c r="R24" s="13"/>
      <c r="S24" s="37"/>
      <c r="T24" s="160"/>
      <c r="U24" s="60"/>
      <c r="V24" s="51"/>
    </row>
    <row r="25" spans="1:22" s="3" customFormat="1" ht="14.25" hidden="1" customHeight="1" x14ac:dyDescent="0.25">
      <c r="A25" s="159"/>
      <c r="B25" s="13"/>
      <c r="C25" s="13" t="s">
        <v>82</v>
      </c>
      <c r="D25" s="13"/>
      <c r="E25" s="168"/>
      <c r="F25" s="167"/>
      <c r="G25" s="37">
        <v>0</v>
      </c>
      <c r="H25" s="1"/>
      <c r="I25" s="37">
        <v>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60"/>
      <c r="U25" s="60"/>
      <c r="V25" s="51"/>
    </row>
    <row r="26" spans="1:22" s="3" customFormat="1" ht="14.25" customHeight="1" x14ac:dyDescent="0.25">
      <c r="A26" s="159"/>
      <c r="B26" s="13"/>
      <c r="C26" s="13"/>
      <c r="D26" s="13"/>
      <c r="E26" s="168"/>
      <c r="F26" s="167"/>
      <c r="G26" s="37"/>
      <c r="H26" s="1"/>
      <c r="I26" s="37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60"/>
      <c r="U26" s="60"/>
      <c r="V26" s="51"/>
    </row>
    <row r="27" spans="1:22" s="3" customFormat="1" ht="14.25" customHeight="1" x14ac:dyDescent="0.25">
      <c r="A27" s="159"/>
      <c r="B27" s="13"/>
      <c r="C27" s="21" t="s">
        <v>163</v>
      </c>
      <c r="D27" s="13"/>
      <c r="E27" s="18"/>
      <c r="F27" s="163"/>
      <c r="G27" s="56">
        <f>G11+G17+G19+G21+G22+G25</f>
        <v>797</v>
      </c>
      <c r="H27" s="13"/>
      <c r="I27" s="56">
        <f>I11+I17+I19+I21+I22+I25</f>
        <v>595</v>
      </c>
      <c r="J27" s="13"/>
      <c r="K27" s="13"/>
      <c r="L27" s="13"/>
      <c r="M27" s="21" t="s">
        <v>162</v>
      </c>
      <c r="N27" s="13"/>
      <c r="O27" s="13"/>
      <c r="P27" s="56">
        <f>P21</f>
        <v>152</v>
      </c>
      <c r="Q27" s="164"/>
      <c r="R27" s="14" t="e">
        <f>#REF!+#REF!+R1+R2</f>
        <v>#REF!</v>
      </c>
      <c r="S27" s="56">
        <f>S21</f>
        <v>0</v>
      </c>
      <c r="T27" s="160"/>
      <c r="U27" s="60"/>
      <c r="V27" s="51"/>
    </row>
    <row r="28" spans="1:22" s="67" customFormat="1" ht="14.25" customHeight="1" x14ac:dyDescent="0.25">
      <c r="A28" s="169"/>
      <c r="B28" s="69"/>
      <c r="C28" s="69"/>
      <c r="D28" s="69"/>
      <c r="E28" s="170"/>
      <c r="F28" s="171"/>
      <c r="G28" s="68"/>
      <c r="H28" s="69"/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172"/>
      <c r="U28" s="60"/>
      <c r="V28" s="51"/>
    </row>
    <row r="29" spans="1:22" s="3" customFormat="1" ht="14.25" customHeight="1" x14ac:dyDescent="0.35">
      <c r="A29" s="283" t="s">
        <v>20</v>
      </c>
      <c r="B29" s="284"/>
      <c r="C29" s="284"/>
      <c r="D29" s="13"/>
      <c r="E29" s="18"/>
      <c r="F29" s="163"/>
      <c r="G29" s="57"/>
      <c r="H29" s="13"/>
      <c r="I29" s="57"/>
      <c r="J29" s="13"/>
      <c r="K29" s="284" t="s">
        <v>10</v>
      </c>
      <c r="L29" s="284"/>
      <c r="M29" s="284"/>
      <c r="N29" s="13"/>
      <c r="O29" s="13"/>
      <c r="P29" s="37"/>
      <c r="Q29" s="13"/>
      <c r="R29" s="13"/>
      <c r="S29" s="37"/>
      <c r="T29" s="160"/>
      <c r="U29" s="60"/>
      <c r="V29" s="51"/>
    </row>
    <row r="30" spans="1:22" s="3" customFormat="1" ht="14.25" customHeight="1" x14ac:dyDescent="0.25">
      <c r="A30" s="159"/>
      <c r="B30" s="13"/>
      <c r="C30" s="13"/>
      <c r="D30" s="13"/>
      <c r="E30" s="168"/>
      <c r="F30" s="167"/>
      <c r="G30" s="37"/>
      <c r="H30" s="1"/>
      <c r="I30" s="37"/>
      <c r="J30" s="13"/>
      <c r="K30" s="13"/>
      <c r="L30" s="13" t="s">
        <v>11</v>
      </c>
      <c r="M30" s="13"/>
      <c r="N30" s="18"/>
      <c r="O30" s="161"/>
      <c r="P30" s="37"/>
      <c r="Q30" s="164"/>
      <c r="R30" s="1"/>
      <c r="S30" s="37"/>
      <c r="T30" s="162"/>
      <c r="U30" s="60"/>
      <c r="V30" s="51"/>
    </row>
    <row r="31" spans="1:22" s="3" customFormat="1" ht="14.25" customHeight="1" x14ac:dyDescent="0.25">
      <c r="A31" s="159"/>
      <c r="B31" s="13" t="s">
        <v>139</v>
      </c>
      <c r="C31" s="13"/>
      <c r="D31" s="13"/>
      <c r="E31" s="168"/>
      <c r="F31" s="167"/>
      <c r="G31" s="37"/>
      <c r="H31" s="1"/>
      <c r="I31" s="37"/>
      <c r="J31" s="13"/>
      <c r="K31" s="13"/>
      <c r="L31" s="13"/>
      <c r="M31" s="13"/>
      <c r="N31" s="18"/>
      <c r="O31" s="161"/>
      <c r="P31" s="37"/>
      <c r="Q31" s="164"/>
      <c r="R31" s="1"/>
      <c r="S31" s="37"/>
      <c r="T31" s="162"/>
      <c r="U31" s="60"/>
      <c r="V31" s="51"/>
    </row>
    <row r="32" spans="1:22" s="3" customFormat="1" ht="14.25" customHeight="1" x14ac:dyDescent="0.25">
      <c r="A32" s="159"/>
      <c r="B32" s="13"/>
      <c r="C32" s="13" t="s">
        <v>140</v>
      </c>
      <c r="D32" s="13"/>
      <c r="E32" s="168"/>
      <c r="F32" s="167"/>
      <c r="G32" s="37">
        <v>6</v>
      </c>
      <c r="H32" s="1"/>
      <c r="I32" s="37">
        <v>5</v>
      </c>
      <c r="J32" s="13"/>
      <c r="K32" s="13"/>
      <c r="L32" s="13"/>
      <c r="M32" s="13"/>
      <c r="N32" s="18"/>
      <c r="O32" s="161"/>
      <c r="P32" s="37"/>
      <c r="Q32" s="164"/>
      <c r="R32" s="1"/>
      <c r="S32" s="37"/>
      <c r="T32" s="162"/>
      <c r="U32" s="60"/>
      <c r="V32" s="51"/>
    </row>
    <row r="33" spans="1:22" s="3" customFormat="1" ht="14.25" customHeight="1" x14ac:dyDescent="0.25">
      <c r="A33" s="159"/>
      <c r="B33" s="13" t="s">
        <v>18</v>
      </c>
      <c r="C33" s="13"/>
      <c r="D33" s="13"/>
      <c r="E33" s="18"/>
      <c r="F33" s="163"/>
      <c r="G33" s="37"/>
      <c r="H33" s="164"/>
      <c r="I33" s="37"/>
      <c r="J33" s="13"/>
      <c r="K33" s="13"/>
      <c r="L33" s="13"/>
      <c r="M33" s="13" t="s">
        <v>46</v>
      </c>
      <c r="N33" s="21" t="s">
        <v>148</v>
      </c>
      <c r="O33" s="13"/>
      <c r="P33" s="37">
        <v>1110</v>
      </c>
      <c r="Q33" s="164"/>
      <c r="R33" s="1">
        <v>800</v>
      </c>
      <c r="S33" s="37">
        <v>960</v>
      </c>
      <c r="T33" s="160"/>
      <c r="U33" s="60"/>
      <c r="V33" s="51"/>
    </row>
    <row r="34" spans="1:22" s="3" customFormat="1" ht="14.25" customHeight="1" x14ac:dyDescent="0.25">
      <c r="A34" s="159"/>
      <c r="B34" s="13"/>
      <c r="C34" s="13" t="s">
        <v>5</v>
      </c>
      <c r="D34" s="13"/>
      <c r="E34" s="18">
        <v>8</v>
      </c>
      <c r="F34" s="167"/>
      <c r="G34" s="37">
        <v>341</v>
      </c>
      <c r="H34" s="164"/>
      <c r="I34" s="37">
        <v>341</v>
      </c>
      <c r="J34" s="13"/>
      <c r="K34" s="13"/>
      <c r="L34" s="13"/>
      <c r="M34" s="13"/>
      <c r="N34" s="18"/>
      <c r="O34" s="161"/>
      <c r="P34" s="37"/>
      <c r="Q34" s="164"/>
      <c r="R34" s="1"/>
      <c r="S34" s="37"/>
      <c r="T34" s="162"/>
      <c r="U34" s="60"/>
      <c r="V34" s="51"/>
    </row>
    <row r="35" spans="1:22" s="3" customFormat="1" ht="17.25" x14ac:dyDescent="0.4">
      <c r="A35" s="159"/>
      <c r="B35" s="13"/>
      <c r="C35" s="13" t="s">
        <v>6</v>
      </c>
      <c r="D35" s="13"/>
      <c r="E35" s="168"/>
      <c r="F35" s="167"/>
      <c r="G35" s="37">
        <v>-294</v>
      </c>
      <c r="H35" s="1"/>
      <c r="I35" s="37">
        <v>-285</v>
      </c>
      <c r="J35" s="13"/>
      <c r="K35" s="13"/>
      <c r="L35" s="13"/>
      <c r="M35" s="13" t="s">
        <v>155</v>
      </c>
      <c r="N35" s="173"/>
      <c r="O35" s="13"/>
      <c r="P35" s="62">
        <v>-696</v>
      </c>
      <c r="Q35" s="164"/>
      <c r="R35" s="1">
        <v>34</v>
      </c>
      <c r="S35" s="62">
        <v>-379</v>
      </c>
      <c r="T35" s="160"/>
      <c r="U35" s="60"/>
      <c r="V35" s="51"/>
    </row>
    <row r="36" spans="1:22" s="3" customFormat="1" ht="15" x14ac:dyDescent="0.25">
      <c r="A36" s="159"/>
      <c r="B36" s="13"/>
      <c r="C36" s="13" t="s">
        <v>83</v>
      </c>
      <c r="D36" s="13"/>
      <c r="E36" s="168"/>
      <c r="F36" s="167"/>
      <c r="G36" s="37">
        <v>4</v>
      </c>
      <c r="H36" s="1"/>
      <c r="I36" s="37">
        <v>4</v>
      </c>
      <c r="J36" s="13"/>
      <c r="K36" s="13"/>
      <c r="L36" s="13"/>
      <c r="M36" s="13"/>
      <c r="N36" s="21"/>
      <c r="O36" s="13"/>
      <c r="P36" s="37"/>
      <c r="Q36" s="13"/>
      <c r="R36" s="1"/>
      <c r="S36" s="37"/>
      <c r="T36" s="160"/>
      <c r="U36" s="60"/>
      <c r="V36" s="51"/>
    </row>
    <row r="37" spans="1:22" s="3" customFormat="1" ht="17.25" x14ac:dyDescent="0.4">
      <c r="A37" s="159"/>
      <c r="B37" s="13"/>
      <c r="C37" s="13" t="s">
        <v>84</v>
      </c>
      <c r="D37" s="13"/>
      <c r="E37" s="168"/>
      <c r="F37" s="167"/>
      <c r="G37" s="55">
        <v>-4</v>
      </c>
      <c r="H37" s="1"/>
      <c r="I37" s="55">
        <v>-3</v>
      </c>
      <c r="J37" s="13"/>
      <c r="K37" s="13"/>
      <c r="L37" s="13"/>
      <c r="M37" s="21" t="s">
        <v>79</v>
      </c>
      <c r="N37" s="21"/>
      <c r="O37" s="13"/>
      <c r="P37" s="61">
        <f>P33+P35</f>
        <v>414</v>
      </c>
      <c r="Q37" s="50"/>
      <c r="R37" s="50"/>
      <c r="S37" s="61">
        <f>S33+S35</f>
        <v>581</v>
      </c>
      <c r="T37" s="160"/>
      <c r="U37" s="60"/>
      <c r="V37" s="51"/>
    </row>
    <row r="38" spans="1:22" s="3" customFormat="1" ht="14.25" customHeight="1" x14ac:dyDescent="0.25">
      <c r="A38" s="159"/>
      <c r="B38" s="13"/>
      <c r="C38" s="13"/>
      <c r="D38" s="13"/>
      <c r="E38" s="168"/>
      <c r="F38" s="167"/>
      <c r="G38" s="37"/>
      <c r="H38" s="1"/>
      <c r="I38" s="37"/>
      <c r="J38" s="13"/>
      <c r="K38" s="13"/>
      <c r="L38" s="13"/>
      <c r="M38" s="13"/>
      <c r="N38" s="21"/>
      <c r="O38" s="13"/>
      <c r="P38" s="37"/>
      <c r="Q38" s="13"/>
      <c r="R38" s="1"/>
      <c r="S38" s="37"/>
      <c r="T38" s="160"/>
      <c r="U38" s="60"/>
      <c r="V38" s="51"/>
    </row>
    <row r="39" spans="1:22" s="3" customFormat="1" ht="17.25" x14ac:dyDescent="0.4">
      <c r="A39" s="159"/>
      <c r="B39" s="13"/>
      <c r="C39" s="21" t="s">
        <v>164</v>
      </c>
      <c r="D39" s="13"/>
      <c r="E39" s="168"/>
      <c r="F39" s="167"/>
      <c r="G39" s="56">
        <f>SUM(G34:G37)+G32</f>
        <v>53</v>
      </c>
      <c r="H39" s="1"/>
      <c r="I39" s="56">
        <f>SUM(I34:I37)+I32</f>
        <v>62</v>
      </c>
      <c r="J39" s="13"/>
      <c r="K39" s="13"/>
      <c r="L39" s="13"/>
      <c r="M39" s="21"/>
      <c r="N39" s="21"/>
      <c r="O39" s="13"/>
      <c r="P39" s="61"/>
      <c r="Q39" s="50"/>
      <c r="R39" s="50"/>
      <c r="S39" s="61"/>
      <c r="T39" s="160"/>
      <c r="U39" s="60"/>
      <c r="V39" s="51"/>
    </row>
    <row r="40" spans="1:22" s="3" customFormat="1" ht="14.25" customHeight="1" x14ac:dyDescent="0.25">
      <c r="A40" s="159"/>
      <c r="B40" s="13"/>
      <c r="C40" s="13"/>
      <c r="D40" s="13"/>
      <c r="E40" s="168"/>
      <c r="F40" s="167"/>
      <c r="G40" s="37"/>
      <c r="H40" s="1"/>
      <c r="I40" s="37"/>
      <c r="J40" s="13"/>
      <c r="K40" s="13"/>
      <c r="L40" s="13"/>
      <c r="M40" s="13"/>
      <c r="N40" s="21"/>
      <c r="O40" s="13"/>
      <c r="P40" s="57"/>
      <c r="Q40" s="164"/>
      <c r="R40" s="24">
        <f>SUM(R38:R39)</f>
        <v>0</v>
      </c>
      <c r="S40" s="57"/>
      <c r="T40" s="160"/>
      <c r="U40" s="60"/>
      <c r="V40" s="51"/>
    </row>
    <row r="41" spans="1:22" s="3" customFormat="1" ht="14.25" customHeight="1" x14ac:dyDescent="0.25">
      <c r="A41" s="159"/>
      <c r="B41" s="13"/>
      <c r="C41" s="13"/>
      <c r="D41" s="13"/>
      <c r="E41" s="168"/>
      <c r="F41" s="167"/>
      <c r="G41" s="55"/>
      <c r="H41" s="1"/>
      <c r="I41" s="55"/>
      <c r="J41" s="13"/>
      <c r="K41" s="13"/>
      <c r="L41" s="13"/>
      <c r="M41" s="13"/>
      <c r="N41" s="21"/>
      <c r="O41" s="13"/>
      <c r="P41" s="55"/>
      <c r="Q41" s="164"/>
      <c r="R41" s="24"/>
      <c r="S41" s="55"/>
      <c r="T41" s="160"/>
      <c r="U41" s="60"/>
      <c r="V41" s="51"/>
    </row>
    <row r="42" spans="1:22" s="3" customFormat="1" ht="14.25" customHeight="1" thickBot="1" x14ac:dyDescent="0.3">
      <c r="A42" s="174" t="s">
        <v>72</v>
      </c>
      <c r="B42" s="13"/>
      <c r="C42" s="13"/>
      <c r="D42" s="13"/>
      <c r="E42" s="18"/>
      <c r="F42" s="13"/>
      <c r="G42" s="58">
        <f>G27+G39</f>
        <v>850</v>
      </c>
      <c r="H42" s="1"/>
      <c r="I42" s="58">
        <f>I27+I39</f>
        <v>657</v>
      </c>
      <c r="J42" s="13"/>
      <c r="K42" s="21" t="s">
        <v>73</v>
      </c>
      <c r="L42" s="13"/>
      <c r="M42" s="13"/>
      <c r="N42" s="21"/>
      <c r="O42" s="13"/>
      <c r="P42" s="58">
        <f>P18+P27+P37</f>
        <v>850</v>
      </c>
      <c r="Q42" s="1"/>
      <c r="R42" s="15" t="e">
        <f>R11+#REF!+R40</f>
        <v>#REF!</v>
      </c>
      <c r="S42" s="58">
        <f>S37+S27+S18</f>
        <v>657</v>
      </c>
      <c r="T42" s="160"/>
      <c r="U42" s="60"/>
      <c r="V42" s="51"/>
    </row>
    <row r="43" spans="1:22" s="3" customFormat="1" ht="14.25" customHeight="1" thickTop="1" x14ac:dyDescent="0.25">
      <c r="A43" s="159"/>
      <c r="B43" s="13"/>
      <c r="C43" s="13"/>
      <c r="D43" s="13"/>
      <c r="E43" s="18"/>
      <c r="F43" s="13"/>
      <c r="G43" s="37"/>
      <c r="H43" s="13"/>
      <c r="I43" s="13"/>
      <c r="J43" s="13"/>
      <c r="K43" s="13"/>
      <c r="L43" s="13"/>
      <c r="M43" s="13"/>
      <c r="N43" s="21"/>
      <c r="O43" s="13"/>
      <c r="P43" s="37"/>
      <c r="Q43" s="13"/>
      <c r="R43" s="13"/>
      <c r="S43" s="13"/>
      <c r="T43" s="160"/>
      <c r="U43" s="60"/>
      <c r="V43" s="51"/>
    </row>
    <row r="44" spans="1:22" s="3" customFormat="1" ht="14.25" customHeight="1" x14ac:dyDescent="0.25">
      <c r="A44" s="159"/>
      <c r="B44" s="13"/>
      <c r="C44" s="13"/>
      <c r="D44" s="13"/>
      <c r="E44" s="18"/>
      <c r="F44" s="13"/>
      <c r="G44" s="37"/>
      <c r="H44" s="13"/>
      <c r="I44" s="164"/>
      <c r="J44" s="13"/>
      <c r="K44" s="13"/>
      <c r="L44" s="13"/>
      <c r="M44" s="13"/>
      <c r="N44" s="21"/>
      <c r="O44" s="13"/>
      <c r="P44" s="37"/>
      <c r="Q44" s="13"/>
      <c r="R44" s="13"/>
      <c r="S44" s="13"/>
      <c r="T44" s="160"/>
      <c r="U44" s="60"/>
      <c r="V44" s="51"/>
    </row>
    <row r="45" spans="1:22" s="3" customFormat="1" ht="14.25" customHeight="1" x14ac:dyDescent="0.25">
      <c r="A45" s="159" t="s">
        <v>23</v>
      </c>
      <c r="B45" s="13"/>
      <c r="C45" s="13"/>
      <c r="D45" s="13"/>
      <c r="E45" s="18"/>
      <c r="F45" s="13"/>
      <c r="G45" s="37"/>
      <c r="H45" s="13"/>
      <c r="I45" s="13"/>
      <c r="J45" s="13"/>
      <c r="K45" s="13"/>
      <c r="L45" s="13"/>
      <c r="M45" s="13"/>
      <c r="N45" s="21"/>
      <c r="O45" s="13"/>
      <c r="P45" s="37"/>
      <c r="Q45" s="13"/>
      <c r="R45" s="13"/>
      <c r="S45" s="13"/>
      <c r="T45" s="160"/>
      <c r="U45" s="60"/>
      <c r="V45" s="51"/>
    </row>
    <row r="46" spans="1:22" s="3" customFormat="1" ht="14.25" customHeight="1" x14ac:dyDescent="0.25">
      <c r="A46" s="159"/>
      <c r="B46" s="13"/>
      <c r="C46" s="13"/>
      <c r="D46" s="13"/>
      <c r="E46" s="18"/>
      <c r="F46" s="13"/>
      <c r="G46" s="37"/>
      <c r="H46" s="13"/>
      <c r="I46" s="13"/>
      <c r="J46" s="13"/>
      <c r="K46" s="13"/>
      <c r="L46" s="13"/>
      <c r="M46" s="13"/>
      <c r="N46" s="21"/>
      <c r="O46" s="13"/>
      <c r="P46" s="37"/>
      <c r="Q46" s="13"/>
      <c r="R46" s="13"/>
      <c r="S46" s="13"/>
      <c r="T46" s="160"/>
      <c r="U46" s="60"/>
      <c r="V46" s="51"/>
    </row>
    <row r="47" spans="1:22" s="3" customFormat="1" ht="14.1" customHeight="1" thickBot="1" x14ac:dyDescent="0.3">
      <c r="A47" s="175"/>
      <c r="B47" s="176"/>
      <c r="C47" s="176"/>
      <c r="D47" s="176"/>
      <c r="E47" s="177"/>
      <c r="F47" s="176"/>
      <c r="G47" s="178"/>
      <c r="H47" s="176"/>
      <c r="I47" s="176"/>
      <c r="J47" s="176"/>
      <c r="K47" s="176"/>
      <c r="L47" s="176"/>
      <c r="M47" s="176"/>
      <c r="N47" s="179"/>
      <c r="O47" s="176"/>
      <c r="P47" s="178"/>
      <c r="Q47" s="176"/>
      <c r="R47" s="176"/>
      <c r="S47" s="176"/>
      <c r="T47" s="180"/>
      <c r="U47" s="60"/>
      <c r="V47" s="51"/>
    </row>
    <row r="48" spans="1:22" s="3" customFormat="1" ht="15" x14ac:dyDescent="0.25">
      <c r="E48" s="17"/>
      <c r="G48" s="38"/>
      <c r="N48" s="7"/>
      <c r="P48" s="38"/>
      <c r="V48" s="51"/>
    </row>
    <row r="49" spans="5:22" s="3" customFormat="1" ht="15" x14ac:dyDescent="0.25">
      <c r="E49" s="17"/>
      <c r="G49" s="38"/>
      <c r="N49" s="7"/>
      <c r="P49" s="38"/>
      <c r="V49" s="51"/>
    </row>
    <row r="50" spans="5:22" s="3" customFormat="1" ht="15" x14ac:dyDescent="0.25">
      <c r="E50" s="17"/>
      <c r="G50" s="38"/>
      <c r="N50" s="7"/>
      <c r="P50" s="38"/>
      <c r="V50" s="51"/>
    </row>
    <row r="51" spans="5:22" s="3" customFormat="1" ht="15" x14ac:dyDescent="0.25">
      <c r="E51" s="17"/>
      <c r="G51" s="38"/>
      <c r="N51" s="7"/>
      <c r="P51" s="38"/>
      <c r="V51" s="51"/>
    </row>
    <row r="52" spans="5:22" s="3" customFormat="1" ht="15" x14ac:dyDescent="0.25">
      <c r="E52" s="17"/>
      <c r="G52" s="38"/>
      <c r="N52" s="7"/>
      <c r="P52" s="38"/>
      <c r="V52" s="51"/>
    </row>
    <row r="53" spans="5:22" s="3" customFormat="1" ht="15" x14ac:dyDescent="0.25">
      <c r="E53" s="17"/>
      <c r="G53" s="38"/>
      <c r="N53" s="7"/>
      <c r="P53" s="38"/>
      <c r="V53" s="51"/>
    </row>
    <row r="54" spans="5:22" s="3" customFormat="1" ht="15" x14ac:dyDescent="0.25">
      <c r="E54" s="17"/>
      <c r="G54" s="38"/>
      <c r="N54" s="7"/>
      <c r="P54" s="38"/>
      <c r="V54" s="51"/>
    </row>
    <row r="55" spans="5:22" s="3" customFormat="1" ht="15" x14ac:dyDescent="0.25">
      <c r="E55" s="17"/>
      <c r="G55" s="38"/>
      <c r="N55" s="7"/>
      <c r="P55" s="38"/>
      <c r="V55" s="51"/>
    </row>
    <row r="56" spans="5:22" s="3" customFormat="1" ht="15" x14ac:dyDescent="0.25">
      <c r="E56" s="17"/>
      <c r="G56" s="38"/>
      <c r="N56" s="7"/>
      <c r="P56" s="38"/>
      <c r="V56" s="51"/>
    </row>
    <row r="57" spans="5:22" s="3" customFormat="1" ht="15" x14ac:dyDescent="0.25">
      <c r="E57" s="17"/>
      <c r="G57" s="38"/>
      <c r="N57" s="7"/>
      <c r="P57" s="38"/>
      <c r="V57" s="51"/>
    </row>
    <row r="58" spans="5:22" s="3" customFormat="1" ht="15" x14ac:dyDescent="0.25">
      <c r="E58" s="17"/>
      <c r="G58" s="38"/>
      <c r="N58" s="7"/>
      <c r="P58" s="38"/>
      <c r="V58" s="51"/>
    </row>
    <row r="59" spans="5:22" s="3" customFormat="1" ht="15" x14ac:dyDescent="0.25">
      <c r="E59" s="17"/>
      <c r="G59" s="38"/>
      <c r="N59" s="7"/>
      <c r="P59" s="38"/>
      <c r="V59" s="51"/>
    </row>
    <row r="60" spans="5:22" s="3" customFormat="1" ht="15" x14ac:dyDescent="0.25">
      <c r="E60" s="17"/>
      <c r="G60" s="38"/>
      <c r="N60" s="7"/>
      <c r="P60" s="38"/>
      <c r="V60" s="51"/>
    </row>
    <row r="61" spans="5:22" s="3" customFormat="1" ht="15" x14ac:dyDescent="0.25">
      <c r="E61" s="17"/>
      <c r="G61" s="38"/>
      <c r="N61" s="7"/>
      <c r="P61" s="38"/>
      <c r="V61" s="51"/>
    </row>
    <row r="62" spans="5:22" s="3" customFormat="1" ht="15" x14ac:dyDescent="0.25">
      <c r="E62" s="17"/>
      <c r="G62" s="38"/>
      <c r="N62" s="7"/>
      <c r="P62" s="38"/>
      <c r="V62" s="51"/>
    </row>
    <row r="63" spans="5:22" s="3" customFormat="1" ht="15" x14ac:dyDescent="0.25">
      <c r="E63" s="17"/>
      <c r="G63" s="38"/>
      <c r="N63" s="7"/>
      <c r="P63" s="38"/>
      <c r="V63" s="51"/>
    </row>
    <row r="64" spans="5:22" s="3" customFormat="1" ht="15" x14ac:dyDescent="0.25">
      <c r="E64" s="17"/>
      <c r="G64" s="38"/>
      <c r="N64" s="7"/>
      <c r="P64" s="38"/>
      <c r="V64" s="51"/>
    </row>
    <row r="65" spans="5:22" s="3" customFormat="1" ht="15" x14ac:dyDescent="0.25">
      <c r="E65" s="17"/>
      <c r="G65" s="38"/>
      <c r="N65" s="7"/>
      <c r="P65" s="38"/>
      <c r="V65" s="51"/>
    </row>
    <row r="66" spans="5:22" s="3" customFormat="1" ht="15" x14ac:dyDescent="0.25">
      <c r="E66" s="17"/>
      <c r="G66" s="38"/>
      <c r="N66" s="7"/>
      <c r="P66" s="38"/>
      <c r="V66" s="51"/>
    </row>
    <row r="67" spans="5:22" s="3" customFormat="1" ht="15" x14ac:dyDescent="0.25">
      <c r="E67" s="17"/>
      <c r="G67" s="38"/>
      <c r="N67" s="7"/>
      <c r="P67" s="38"/>
      <c r="V67" s="51"/>
    </row>
    <row r="68" spans="5:22" s="3" customFormat="1" ht="15" x14ac:dyDescent="0.25">
      <c r="E68" s="17"/>
      <c r="G68" s="38"/>
      <c r="N68" s="7"/>
      <c r="P68" s="38"/>
      <c r="V68" s="51"/>
    </row>
    <row r="69" spans="5:22" s="3" customFormat="1" ht="15" x14ac:dyDescent="0.25">
      <c r="E69" s="17"/>
      <c r="G69" s="38"/>
      <c r="N69" s="7"/>
      <c r="P69" s="38"/>
      <c r="V69" s="51"/>
    </row>
    <row r="70" spans="5:22" s="3" customFormat="1" ht="15" x14ac:dyDescent="0.25">
      <c r="E70" s="17"/>
      <c r="G70" s="38"/>
      <c r="N70" s="7"/>
      <c r="P70" s="38"/>
      <c r="V70" s="51"/>
    </row>
    <row r="71" spans="5:22" s="3" customFormat="1" ht="15" x14ac:dyDescent="0.25">
      <c r="E71" s="17"/>
      <c r="G71" s="38"/>
      <c r="N71" s="7"/>
      <c r="P71" s="38"/>
      <c r="V71" s="51"/>
    </row>
    <row r="72" spans="5:22" s="3" customFormat="1" ht="15" x14ac:dyDescent="0.25">
      <c r="E72" s="17"/>
      <c r="G72" s="38"/>
      <c r="N72" s="7"/>
      <c r="P72" s="38"/>
      <c r="V72" s="51"/>
    </row>
    <row r="73" spans="5:22" s="3" customFormat="1" ht="15" x14ac:dyDescent="0.25">
      <c r="E73" s="17"/>
      <c r="G73" s="38"/>
      <c r="N73" s="7"/>
      <c r="P73" s="38"/>
      <c r="V73" s="51"/>
    </row>
    <row r="74" spans="5:22" s="3" customFormat="1" ht="15" x14ac:dyDescent="0.25">
      <c r="E74" s="17"/>
      <c r="G74" s="38"/>
      <c r="N74" s="7"/>
      <c r="P74" s="38"/>
      <c r="V74" s="51"/>
    </row>
    <row r="75" spans="5:22" s="3" customFormat="1" ht="15" x14ac:dyDescent="0.25">
      <c r="E75" s="17"/>
      <c r="G75" s="38"/>
      <c r="N75" s="7"/>
      <c r="P75" s="38"/>
      <c r="V75" s="51"/>
    </row>
    <row r="76" spans="5:22" s="3" customFormat="1" ht="15" x14ac:dyDescent="0.25">
      <c r="E76" s="17"/>
      <c r="G76" s="38"/>
      <c r="N76" s="7"/>
      <c r="P76" s="38"/>
      <c r="V76" s="51"/>
    </row>
    <row r="77" spans="5:22" s="3" customFormat="1" ht="15" x14ac:dyDescent="0.25">
      <c r="E77" s="17"/>
      <c r="G77" s="38"/>
      <c r="N77" s="7"/>
      <c r="P77" s="38"/>
      <c r="V77" s="51"/>
    </row>
    <row r="78" spans="5:22" s="3" customFormat="1" ht="15" x14ac:dyDescent="0.25">
      <c r="E78" s="17"/>
      <c r="G78" s="38"/>
      <c r="N78" s="7"/>
      <c r="P78" s="38"/>
      <c r="V78" s="51"/>
    </row>
    <row r="79" spans="5:22" s="3" customFormat="1" ht="15" x14ac:dyDescent="0.25">
      <c r="E79" s="17"/>
      <c r="G79" s="38"/>
      <c r="N79" s="7"/>
      <c r="P79" s="38"/>
      <c r="V79" s="51"/>
    </row>
    <row r="80" spans="5:22" s="3" customFormat="1" ht="15" x14ac:dyDescent="0.25">
      <c r="E80" s="17"/>
      <c r="G80" s="38"/>
      <c r="N80" s="7"/>
      <c r="P80" s="38"/>
      <c r="V80" s="51"/>
    </row>
    <row r="81" spans="1:22" s="3" customFormat="1" ht="15" x14ac:dyDescent="0.25">
      <c r="E81" s="17"/>
      <c r="G81" s="38"/>
      <c r="N81" s="7"/>
      <c r="P81" s="38"/>
      <c r="V81" s="51"/>
    </row>
    <row r="82" spans="1:22" s="3" customFormat="1" ht="15" x14ac:dyDescent="0.25">
      <c r="E82" s="17"/>
      <c r="G82" s="38"/>
      <c r="N82" s="7"/>
      <c r="P82" s="38"/>
      <c r="V82" s="51"/>
    </row>
    <row r="83" spans="1:22" s="3" customFormat="1" ht="15" x14ac:dyDescent="0.25">
      <c r="E83" s="17"/>
      <c r="G83" s="38"/>
      <c r="N83" s="7"/>
      <c r="P83" s="38"/>
      <c r="V83" s="51"/>
    </row>
    <row r="84" spans="1:22" s="3" customFormat="1" ht="15" x14ac:dyDescent="0.25">
      <c r="E84" s="17"/>
      <c r="G84" s="38"/>
      <c r="N84" s="7"/>
      <c r="P84" s="38"/>
      <c r="V84" s="51"/>
    </row>
    <row r="85" spans="1:22" s="3" customFormat="1" ht="15" x14ac:dyDescent="0.25">
      <c r="E85" s="17"/>
      <c r="G85" s="38"/>
      <c r="J85" s="6"/>
      <c r="N85" s="7"/>
      <c r="P85" s="38"/>
      <c r="V85" s="51"/>
    </row>
    <row r="86" spans="1:22" s="3" customFormat="1" ht="15" x14ac:dyDescent="0.25">
      <c r="E86" s="17"/>
      <c r="G86" s="38"/>
      <c r="J86" s="6"/>
      <c r="K86" s="6"/>
      <c r="L86" s="6"/>
      <c r="M86" s="6"/>
      <c r="N86" s="20"/>
      <c r="O86" s="6"/>
      <c r="P86" s="59"/>
      <c r="Q86" s="6"/>
      <c r="R86" s="6"/>
      <c r="T86" s="6"/>
      <c r="V86" s="51"/>
    </row>
    <row r="87" spans="1:22" s="3" customFormat="1" ht="15" x14ac:dyDescent="0.25">
      <c r="E87" s="17"/>
      <c r="G87" s="38"/>
      <c r="J87" s="6"/>
      <c r="K87" s="6"/>
      <c r="L87" s="6"/>
      <c r="M87" s="6"/>
      <c r="N87" s="20"/>
      <c r="O87" s="6"/>
      <c r="P87" s="59"/>
      <c r="Q87" s="6"/>
      <c r="R87" s="6"/>
      <c r="T87" s="6"/>
      <c r="V87" s="51"/>
    </row>
    <row r="88" spans="1:22" s="3" customFormat="1" ht="15" x14ac:dyDescent="0.25">
      <c r="E88" s="17"/>
      <c r="G88" s="38"/>
      <c r="J88" s="6"/>
      <c r="K88" s="6"/>
      <c r="L88" s="6"/>
      <c r="M88" s="6"/>
      <c r="N88" s="20"/>
      <c r="O88" s="6"/>
      <c r="P88" s="59"/>
      <c r="Q88" s="6"/>
      <c r="R88" s="6"/>
      <c r="S88" s="6"/>
      <c r="T88" s="6"/>
      <c r="V88" s="51"/>
    </row>
    <row r="89" spans="1:22" s="3" customFormat="1" ht="15" x14ac:dyDescent="0.25">
      <c r="E89" s="17"/>
      <c r="G89" s="38"/>
      <c r="J89" s="6"/>
      <c r="K89" s="6"/>
      <c r="L89" s="6"/>
      <c r="M89" s="6"/>
      <c r="N89" s="20"/>
      <c r="O89" s="6"/>
      <c r="P89" s="59"/>
      <c r="Q89" s="6"/>
      <c r="R89" s="6"/>
      <c r="S89" s="6"/>
      <c r="T89" s="6"/>
      <c r="V89" s="51"/>
    </row>
    <row r="90" spans="1:22" s="3" customFormat="1" ht="15" x14ac:dyDescent="0.25">
      <c r="E90" s="17"/>
      <c r="G90" s="38"/>
      <c r="J90" s="6"/>
      <c r="K90" s="6"/>
      <c r="L90" s="6"/>
      <c r="M90" s="6"/>
      <c r="N90" s="20"/>
      <c r="O90" s="6"/>
      <c r="P90" s="59"/>
      <c r="Q90" s="6"/>
      <c r="R90" s="6"/>
      <c r="S90" s="6"/>
      <c r="T90" s="6"/>
      <c r="V90" s="51"/>
    </row>
    <row r="91" spans="1:22" ht="15" x14ac:dyDescent="0.25">
      <c r="A91" s="3"/>
      <c r="B91" s="3"/>
      <c r="C91" s="3"/>
      <c r="D91" s="3"/>
      <c r="E91" s="17"/>
      <c r="F91" s="3"/>
      <c r="G91" s="38"/>
      <c r="H91" s="3"/>
      <c r="I91" s="3"/>
    </row>
  </sheetData>
  <mergeCells count="4">
    <mergeCell ref="A29:C29"/>
    <mergeCell ref="K10:M10"/>
    <mergeCell ref="A10:C10"/>
    <mergeCell ref="K29:M29"/>
  </mergeCells>
  <phoneticPr fontId="2" type="noConversion"/>
  <printOptions horizontalCentered="1"/>
  <pageMargins left="0.74803149606299213" right="0.35433070866141736" top="1.0629921259842521" bottom="0.51181102362204722" header="0.51181102362204722" footer="0.51181102362204722"/>
  <pageSetup paperSize="9" scale="70" firstPageNumber="6" pageOrder="overThenDown" orientation="portrait" useFirstPageNumber="1" r:id="rId1"/>
  <headerFooter scaleWithDoc="0" alignWithMargins="0">
    <oddFooter>&amp;C&amp;"Times New Roman,Normal"&amp;11&amp;P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112"/>
  <sheetViews>
    <sheetView showGridLines="0" zoomScaleNormal="100" zoomScaleSheetLayoutView="100" workbookViewId="0">
      <selection activeCell="A4" sqref="A4"/>
    </sheetView>
  </sheetViews>
  <sheetFormatPr defaultRowHeight="14.25" x14ac:dyDescent="0.2"/>
  <cols>
    <col min="1" max="2" width="2.140625" style="23" customWidth="1"/>
    <col min="3" max="4" width="10.28515625" style="23" customWidth="1"/>
    <col min="5" max="5" width="38.28515625" style="23" customWidth="1"/>
    <col min="6" max="7" width="10.28515625" style="23" hidden="1" customWidth="1"/>
    <col min="8" max="8" width="7.5703125" style="17" bestFit="1" customWidth="1"/>
    <col min="9" max="9" width="17.140625" style="23" hidden="1" customWidth="1"/>
    <col min="10" max="10" width="15.28515625" style="65" customWidth="1"/>
    <col min="11" max="11" width="2.7109375" style="23" customWidth="1"/>
    <col min="12" max="12" width="9.5703125" style="23" customWidth="1"/>
    <col min="13" max="13" width="1.5703125" style="64" customWidth="1"/>
    <col min="14" max="14" width="9.140625" style="23" customWidth="1"/>
    <col min="15" max="15" width="2.140625" style="54" customWidth="1"/>
    <col min="16" max="16" width="13.28515625" style="54" hidden="1" customWidth="1"/>
    <col min="17" max="17" width="13.85546875" style="54" hidden="1" customWidth="1"/>
    <col min="18" max="18" width="11.42578125" style="54" hidden="1" customWidth="1"/>
    <col min="19" max="19" width="13.85546875" style="54" hidden="1" customWidth="1"/>
    <col min="20" max="25" width="11.42578125" style="54" hidden="1" customWidth="1"/>
    <col min="26" max="26" width="13.28515625" style="54" hidden="1" customWidth="1"/>
    <col min="27" max="27" width="13.85546875" style="54" hidden="1" customWidth="1"/>
    <col min="28" max="29" width="13.140625" style="54" hidden="1" customWidth="1"/>
    <col min="30" max="30" width="10.42578125" style="54" hidden="1" customWidth="1"/>
    <col min="31" max="31" width="10.42578125" style="23" hidden="1" customWidth="1"/>
    <col min="32" max="36" width="0" style="23" hidden="1" customWidth="1"/>
    <col min="37" max="38" width="9.140625" style="23"/>
    <col min="39" max="39" width="10.42578125" style="54" bestFit="1" customWidth="1"/>
    <col min="40" max="41" width="13.85546875" style="54" bestFit="1" customWidth="1"/>
    <col min="42" max="42" width="11.42578125" style="54" bestFit="1" customWidth="1"/>
    <col min="43" max="43" width="10.42578125" style="54" bestFit="1" customWidth="1"/>
    <col min="44" max="16384" width="9.140625" style="23"/>
  </cols>
  <sheetData>
    <row r="1" spans="1:43" s="35" customFormat="1" ht="23.25" customHeight="1" x14ac:dyDescent="0.3">
      <c r="A1" s="271" t="str">
        <f>BP!A1</f>
        <v xml:space="preserve">CONEXION Corretora de Câmbio Ltda.      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82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M1" s="53"/>
      <c r="AN1" s="53"/>
      <c r="AO1" s="53"/>
      <c r="AP1" s="53"/>
      <c r="AQ1" s="53"/>
    </row>
    <row r="2" spans="1:43" s="35" customFormat="1" ht="14.25" customHeight="1" x14ac:dyDescent="0.25">
      <c r="A2" s="183"/>
      <c r="B2" s="132"/>
      <c r="C2" s="132"/>
      <c r="D2" s="132"/>
      <c r="E2" s="22"/>
      <c r="F2" s="22"/>
      <c r="G2" s="22"/>
      <c r="H2" s="18"/>
      <c r="I2" s="63"/>
      <c r="J2" s="184"/>
      <c r="K2" s="63"/>
      <c r="L2" s="63"/>
      <c r="M2" s="63"/>
      <c r="N2" s="63"/>
      <c r="O2" s="185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M2" s="53"/>
      <c r="AN2" s="53"/>
      <c r="AO2" s="53"/>
      <c r="AP2" s="53"/>
      <c r="AQ2" s="53"/>
    </row>
    <row r="3" spans="1:43" s="35" customFormat="1" ht="18" customHeight="1" x14ac:dyDescent="0.3">
      <c r="A3" s="138" t="s">
        <v>168</v>
      </c>
      <c r="B3" s="132"/>
      <c r="C3" s="132"/>
      <c r="D3" s="132"/>
      <c r="E3" s="22"/>
      <c r="F3" s="22"/>
      <c r="G3" s="22"/>
      <c r="H3" s="18"/>
      <c r="I3" s="63"/>
      <c r="J3" s="184"/>
      <c r="K3" s="63"/>
      <c r="L3" s="63"/>
      <c r="M3" s="63"/>
      <c r="N3" s="63"/>
      <c r="O3" s="185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M3" s="53"/>
      <c r="AN3" s="53"/>
      <c r="AO3" s="53"/>
      <c r="AP3" s="53"/>
      <c r="AQ3" s="53"/>
    </row>
    <row r="4" spans="1:43" s="35" customFormat="1" ht="14.25" customHeight="1" x14ac:dyDescent="0.25">
      <c r="A4" s="186"/>
      <c r="B4" s="132"/>
      <c r="C4" s="132"/>
      <c r="D4" s="132"/>
      <c r="E4" s="22"/>
      <c r="F4" s="22"/>
      <c r="G4" s="22"/>
      <c r="H4" s="18"/>
      <c r="I4" s="63"/>
      <c r="J4" s="184"/>
      <c r="K4" s="63"/>
      <c r="L4" s="63"/>
      <c r="M4" s="63"/>
      <c r="N4" s="63"/>
      <c r="O4" s="185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M4" s="53"/>
      <c r="AN4" s="53"/>
      <c r="AO4" s="53"/>
      <c r="AP4" s="53"/>
      <c r="AQ4" s="53"/>
    </row>
    <row r="5" spans="1:43" s="35" customFormat="1" ht="14.25" customHeight="1" x14ac:dyDescent="0.25">
      <c r="A5" s="187" t="s">
        <v>156</v>
      </c>
      <c r="B5" s="132"/>
      <c r="C5" s="132"/>
      <c r="D5" s="132"/>
      <c r="E5" s="22"/>
      <c r="F5" s="22"/>
      <c r="G5" s="22"/>
      <c r="H5" s="18"/>
      <c r="I5" s="63"/>
      <c r="J5" s="184"/>
      <c r="K5" s="63"/>
      <c r="L5" s="63"/>
      <c r="M5" s="63"/>
      <c r="N5" s="63"/>
      <c r="O5" s="185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M5" s="53"/>
      <c r="AN5" s="53"/>
      <c r="AO5" s="53"/>
      <c r="AP5" s="53"/>
      <c r="AQ5" s="53"/>
    </row>
    <row r="6" spans="1:43" s="35" customFormat="1" ht="14.25" customHeight="1" x14ac:dyDescent="0.25">
      <c r="A6" s="188"/>
      <c r="B6" s="22"/>
      <c r="C6" s="22"/>
      <c r="D6" s="22"/>
      <c r="E6" s="22"/>
      <c r="F6" s="22"/>
      <c r="G6" s="22"/>
      <c r="H6" s="18"/>
      <c r="I6" s="63"/>
      <c r="J6" s="184"/>
      <c r="K6" s="63"/>
      <c r="L6" s="63"/>
      <c r="M6" s="63"/>
      <c r="N6" s="63"/>
      <c r="O6" s="185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M6" s="53"/>
      <c r="AN6" s="53"/>
      <c r="AO6" s="53"/>
      <c r="AP6" s="53"/>
      <c r="AQ6" s="53"/>
    </row>
    <row r="7" spans="1:43" s="35" customFormat="1" ht="14.25" customHeight="1" x14ac:dyDescent="0.25">
      <c r="A7" s="142" t="s">
        <v>43</v>
      </c>
      <c r="B7" s="22"/>
      <c r="C7" s="22"/>
      <c r="D7" s="22"/>
      <c r="E7" s="22"/>
      <c r="F7" s="22"/>
      <c r="G7" s="22"/>
      <c r="H7" s="18"/>
      <c r="I7" s="63"/>
      <c r="J7" s="184"/>
      <c r="K7" s="63"/>
      <c r="L7" s="63"/>
      <c r="M7" s="63"/>
      <c r="N7" s="63"/>
      <c r="O7" s="185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M7" s="53"/>
      <c r="AN7" s="53"/>
      <c r="AO7" s="53"/>
      <c r="AP7" s="53"/>
      <c r="AQ7" s="53"/>
    </row>
    <row r="8" spans="1:43" s="3" customFormat="1" ht="14.25" customHeight="1" x14ac:dyDescent="0.25">
      <c r="A8" s="188"/>
      <c r="B8" s="22"/>
      <c r="C8" s="22"/>
      <c r="D8" s="22"/>
      <c r="E8" s="22"/>
      <c r="F8" s="22"/>
      <c r="G8" s="22"/>
      <c r="H8" s="18"/>
      <c r="I8" s="13"/>
      <c r="J8" s="37"/>
      <c r="K8" s="13"/>
      <c r="L8" s="13"/>
      <c r="M8" s="13"/>
      <c r="N8" s="13"/>
      <c r="O8" s="189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M8" s="51"/>
      <c r="AN8" s="51"/>
      <c r="AO8" s="51"/>
      <c r="AP8" s="51"/>
      <c r="AQ8" s="51"/>
    </row>
    <row r="9" spans="1:43" s="3" customFormat="1" ht="14.25" customHeight="1" x14ac:dyDescent="0.25">
      <c r="A9" s="188"/>
      <c r="B9" s="22"/>
      <c r="C9" s="22"/>
      <c r="D9" s="22"/>
      <c r="E9" s="22"/>
      <c r="F9" s="22"/>
      <c r="G9" s="22"/>
      <c r="H9" s="18"/>
      <c r="I9" s="13"/>
      <c r="J9" s="89" t="s">
        <v>53</v>
      </c>
      <c r="K9" s="13"/>
      <c r="L9" s="21" t="s">
        <v>54</v>
      </c>
      <c r="M9" s="13"/>
      <c r="N9" s="21" t="s">
        <v>54</v>
      </c>
      <c r="O9" s="189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M9" s="51"/>
      <c r="AN9" s="51"/>
      <c r="AO9" s="51"/>
      <c r="AP9" s="51"/>
      <c r="AQ9" s="51"/>
    </row>
    <row r="10" spans="1:43" s="16" customFormat="1" ht="17.25" x14ac:dyDescent="0.4">
      <c r="A10" s="190"/>
      <c r="B10" s="62"/>
      <c r="C10" s="62"/>
      <c r="D10" s="62"/>
      <c r="E10" s="62"/>
      <c r="F10" s="62"/>
      <c r="G10" s="62"/>
      <c r="H10" s="61" t="s">
        <v>74</v>
      </c>
      <c r="I10" s="36"/>
      <c r="J10" s="25">
        <v>2021</v>
      </c>
      <c r="K10" s="62"/>
      <c r="L10" s="25">
        <v>2021</v>
      </c>
      <c r="M10" s="62"/>
      <c r="N10" s="25">
        <v>2020</v>
      </c>
      <c r="O10" s="191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M10" s="52"/>
      <c r="AN10" s="52"/>
      <c r="AO10" s="52"/>
      <c r="AP10" s="52"/>
      <c r="AQ10" s="52"/>
    </row>
    <row r="11" spans="1:43" s="3" customFormat="1" ht="14.25" customHeight="1" x14ac:dyDescent="0.25">
      <c r="A11" s="159"/>
      <c r="B11" s="13"/>
      <c r="C11" s="13"/>
      <c r="D11" s="13"/>
      <c r="E11" s="13"/>
      <c r="F11" s="13"/>
      <c r="G11" s="13"/>
      <c r="H11" s="18"/>
      <c r="I11" s="21"/>
      <c r="J11" s="57"/>
      <c r="K11" s="13"/>
      <c r="L11" s="21"/>
      <c r="M11" s="13"/>
      <c r="N11" s="21"/>
      <c r="O11" s="189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M11" s="51"/>
      <c r="AN11" s="51"/>
      <c r="AO11" s="51"/>
      <c r="AP11" s="51"/>
      <c r="AQ11" s="51"/>
    </row>
    <row r="12" spans="1:43" s="3" customFormat="1" ht="14.25" customHeight="1" x14ac:dyDescent="0.25">
      <c r="A12" s="174" t="s">
        <v>0</v>
      </c>
      <c r="B12" s="13"/>
      <c r="C12" s="13"/>
      <c r="D12" s="13"/>
      <c r="E12" s="13"/>
      <c r="F12" s="13"/>
      <c r="G12" s="13"/>
      <c r="H12" s="18"/>
      <c r="I12" s="37"/>
      <c r="J12" s="37"/>
      <c r="K12" s="13"/>
      <c r="L12" s="37"/>
      <c r="M12" s="13"/>
      <c r="N12" s="37"/>
      <c r="O12" s="189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M12" s="51"/>
      <c r="AN12" s="51"/>
      <c r="AO12" s="51"/>
      <c r="AP12" s="51"/>
      <c r="AQ12" s="51"/>
    </row>
    <row r="13" spans="1:43" s="3" customFormat="1" ht="14.25" customHeight="1" x14ac:dyDescent="0.3">
      <c r="A13" s="192"/>
      <c r="B13" s="193" t="s">
        <v>47</v>
      </c>
      <c r="C13" s="13"/>
      <c r="D13" s="13"/>
      <c r="E13" s="13"/>
      <c r="F13" s="13"/>
      <c r="G13" s="13"/>
      <c r="H13" s="18"/>
      <c r="I13" s="1"/>
      <c r="J13" s="55">
        <v>886</v>
      </c>
      <c r="K13" s="13"/>
      <c r="L13" s="2">
        <v>1681</v>
      </c>
      <c r="M13" s="13"/>
      <c r="N13" s="2">
        <v>1259</v>
      </c>
      <c r="O13" s="189"/>
      <c r="P13" s="51">
        <v>1332</v>
      </c>
      <c r="Q13" s="51"/>
      <c r="R13" s="51">
        <v>1332</v>
      </c>
      <c r="S13" s="51">
        <f>+J13+R13</f>
        <v>2218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J13" s="60">
        <f>+J13+P13</f>
        <v>2218</v>
      </c>
      <c r="AM13" s="51"/>
      <c r="AN13" s="51"/>
      <c r="AO13" s="51"/>
      <c r="AP13" s="51"/>
      <c r="AQ13" s="51"/>
    </row>
    <row r="14" spans="1:43" s="3" customFormat="1" ht="14.25" customHeight="1" x14ac:dyDescent="0.25">
      <c r="A14" s="159"/>
      <c r="B14" s="13"/>
      <c r="C14" s="13"/>
      <c r="D14" s="13"/>
      <c r="E14" s="13"/>
      <c r="F14" s="13"/>
      <c r="G14" s="13"/>
      <c r="H14" s="18"/>
      <c r="I14" s="1"/>
      <c r="J14" s="37"/>
      <c r="K14" s="13"/>
      <c r="L14" s="1"/>
      <c r="M14" s="13"/>
      <c r="N14" s="1"/>
      <c r="O14" s="189"/>
      <c r="P14" s="51"/>
      <c r="Q14" s="51"/>
      <c r="R14" s="51"/>
      <c r="S14" s="51">
        <f t="shared" ref="S14:S41" si="0">+J14+R14</f>
        <v>0</v>
      </c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J14" s="60">
        <f t="shared" ref="AJ14:AJ37" si="1">+J14+P14</f>
        <v>0</v>
      </c>
      <c r="AM14" s="51"/>
      <c r="AN14" s="51"/>
      <c r="AO14" s="51"/>
      <c r="AP14" s="51"/>
      <c r="AQ14" s="51"/>
    </row>
    <row r="15" spans="1:43" s="3" customFormat="1" ht="14.25" customHeight="1" x14ac:dyDescent="0.25">
      <c r="A15" s="174" t="s">
        <v>24</v>
      </c>
      <c r="B15" s="13"/>
      <c r="C15" s="13"/>
      <c r="D15" s="13"/>
      <c r="E15" s="13"/>
      <c r="F15" s="13"/>
      <c r="G15" s="13"/>
      <c r="H15" s="18"/>
      <c r="I15" s="1"/>
      <c r="J15" s="56">
        <f>+J13</f>
        <v>886</v>
      </c>
      <c r="K15" s="13"/>
      <c r="L15" s="14">
        <f>+L13</f>
        <v>1681</v>
      </c>
      <c r="M15" s="13"/>
      <c r="N15" s="14">
        <f>+N13</f>
        <v>1259</v>
      </c>
      <c r="O15" s="189"/>
      <c r="P15" s="51"/>
      <c r="Q15" s="51"/>
      <c r="R15" s="51">
        <f>SUM(R13:R14)</f>
        <v>1332</v>
      </c>
      <c r="S15" s="51">
        <f t="shared" si="0"/>
        <v>2218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J15" s="60">
        <f t="shared" si="1"/>
        <v>886</v>
      </c>
      <c r="AM15" s="51"/>
      <c r="AN15" s="51"/>
      <c r="AO15" s="51"/>
      <c r="AP15" s="51"/>
      <c r="AQ15" s="51"/>
    </row>
    <row r="16" spans="1:43" s="3" customFormat="1" ht="14.25" customHeight="1" x14ac:dyDescent="0.25">
      <c r="A16" s="159"/>
      <c r="B16" s="13"/>
      <c r="C16" s="13"/>
      <c r="D16" s="13"/>
      <c r="E16" s="13"/>
      <c r="F16" s="13"/>
      <c r="G16" s="13"/>
      <c r="H16" s="18"/>
      <c r="I16" s="1"/>
      <c r="J16" s="37"/>
      <c r="K16" s="13"/>
      <c r="L16" s="1"/>
      <c r="M16" s="13"/>
      <c r="N16" s="1"/>
      <c r="O16" s="189"/>
      <c r="P16" s="51"/>
      <c r="Q16" s="51"/>
      <c r="R16" s="51"/>
      <c r="S16" s="51">
        <f t="shared" si="0"/>
        <v>0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J16" s="60">
        <f t="shared" si="1"/>
        <v>0</v>
      </c>
      <c r="AM16" s="51"/>
      <c r="AN16" s="51"/>
      <c r="AO16" s="51"/>
      <c r="AP16" s="51"/>
      <c r="AQ16" s="51"/>
    </row>
    <row r="17" spans="1:45" s="3" customFormat="1" ht="14.25" customHeight="1" x14ac:dyDescent="0.25">
      <c r="A17" s="174" t="s">
        <v>25</v>
      </c>
      <c r="B17" s="13"/>
      <c r="C17" s="13"/>
      <c r="D17" s="13"/>
      <c r="E17" s="13"/>
      <c r="F17" s="13"/>
      <c r="G17" s="13"/>
      <c r="H17" s="18"/>
      <c r="I17" s="164"/>
      <c r="J17" s="37"/>
      <c r="K17" s="13"/>
      <c r="L17" s="164"/>
      <c r="M17" s="13"/>
      <c r="N17" s="164"/>
      <c r="O17" s="189"/>
      <c r="P17" s="51"/>
      <c r="Q17" s="51"/>
      <c r="R17" s="51"/>
      <c r="S17" s="51">
        <f t="shared" si="0"/>
        <v>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J17" s="60">
        <f t="shared" si="1"/>
        <v>0</v>
      </c>
      <c r="AM17" s="51"/>
      <c r="AN17" s="51"/>
      <c r="AO17" s="51"/>
      <c r="AP17" s="51"/>
      <c r="AQ17" s="51"/>
    </row>
    <row r="18" spans="1:45" s="3" customFormat="1" ht="14.25" customHeight="1" x14ac:dyDescent="0.25">
      <c r="A18" s="159"/>
      <c r="B18" s="13" t="s">
        <v>12</v>
      </c>
      <c r="C18" s="13"/>
      <c r="D18" s="13"/>
      <c r="E18" s="13"/>
      <c r="F18" s="13"/>
      <c r="G18" s="13"/>
      <c r="H18" s="18"/>
      <c r="I18" s="1"/>
      <c r="J18" s="37">
        <v>-158</v>
      </c>
      <c r="K18" s="13"/>
      <c r="L18" s="1">
        <v>-315</v>
      </c>
      <c r="M18" s="13"/>
      <c r="N18" s="1">
        <v>-334</v>
      </c>
      <c r="O18" s="189"/>
      <c r="P18" s="51">
        <v>-297</v>
      </c>
      <c r="Q18" s="51"/>
      <c r="R18" s="51">
        <v>-297</v>
      </c>
      <c r="S18" s="51">
        <f t="shared" si="0"/>
        <v>-455</v>
      </c>
      <c r="T18" s="51"/>
      <c r="U18" s="51"/>
      <c r="V18" s="51"/>
      <c r="W18" s="51"/>
      <c r="X18" s="51"/>
      <c r="Y18" s="51"/>
      <c r="Z18" s="51">
        <v>56098.66</v>
      </c>
      <c r="AA18" s="51">
        <v>56098.66</v>
      </c>
      <c r="AB18" s="51"/>
      <c r="AC18" s="51"/>
      <c r="AD18" s="51">
        <v>69167.34</v>
      </c>
      <c r="AE18" s="3">
        <v>69167.34</v>
      </c>
      <c r="AJ18" s="60">
        <f t="shared" si="1"/>
        <v>-455</v>
      </c>
      <c r="AM18" s="51"/>
      <c r="AN18" s="51"/>
      <c r="AO18" s="51"/>
      <c r="AP18" s="51"/>
      <c r="AQ18" s="51"/>
    </row>
    <row r="19" spans="1:45" s="3" customFormat="1" ht="14.25" customHeight="1" x14ac:dyDescent="0.25">
      <c r="A19" s="159"/>
      <c r="B19" s="13" t="s">
        <v>13</v>
      </c>
      <c r="C19" s="13"/>
      <c r="D19" s="13"/>
      <c r="E19" s="13"/>
      <c r="F19" s="13"/>
      <c r="G19" s="13"/>
      <c r="H19" s="18">
        <v>13</v>
      </c>
      <c r="I19" s="1"/>
      <c r="J19" s="37">
        <v>-745</v>
      </c>
      <c r="K19" s="13"/>
      <c r="L19" s="1">
        <f>-1606+274</f>
        <v>-1332</v>
      </c>
      <c r="M19" s="13"/>
      <c r="N19" s="1">
        <v>-1059</v>
      </c>
      <c r="O19" s="189"/>
      <c r="P19" s="51">
        <v>-1026</v>
      </c>
      <c r="Q19" s="51"/>
      <c r="R19" s="51">
        <v>-1026</v>
      </c>
      <c r="S19" s="51">
        <f t="shared" si="0"/>
        <v>-1771</v>
      </c>
      <c r="T19" s="51"/>
      <c r="U19" s="51"/>
      <c r="V19" s="51"/>
      <c r="W19" s="51"/>
      <c r="X19" s="51"/>
      <c r="Y19" s="51"/>
      <c r="Z19" s="51">
        <v>70989.94</v>
      </c>
      <c r="AA19" s="51">
        <v>70989.94</v>
      </c>
      <c r="AB19" s="51"/>
      <c r="AC19" s="51"/>
      <c r="AD19" s="51"/>
      <c r="AJ19" s="60">
        <f t="shared" si="1"/>
        <v>-1771</v>
      </c>
      <c r="AM19" s="51"/>
      <c r="AN19" s="51"/>
      <c r="AO19" s="51"/>
      <c r="AP19" s="51"/>
      <c r="AQ19" s="51"/>
    </row>
    <row r="20" spans="1:45" s="3" customFormat="1" ht="14.25" customHeight="1" x14ac:dyDescent="0.25">
      <c r="A20" s="159"/>
      <c r="B20" s="13" t="s">
        <v>14</v>
      </c>
      <c r="C20" s="13"/>
      <c r="D20" s="13"/>
      <c r="E20" s="13"/>
      <c r="F20" s="13"/>
      <c r="G20" s="13"/>
      <c r="H20" s="18"/>
      <c r="I20" s="1"/>
      <c r="J20" s="37">
        <v>-37</v>
      </c>
      <c r="K20" s="13"/>
      <c r="L20" s="1">
        <v>-73</v>
      </c>
      <c r="M20" s="13"/>
      <c r="N20" s="1">
        <v>-66</v>
      </c>
      <c r="O20" s="189"/>
      <c r="P20" s="51">
        <v>-70</v>
      </c>
      <c r="Q20" s="51"/>
      <c r="R20" s="51">
        <v>-70</v>
      </c>
      <c r="S20" s="51">
        <f t="shared" si="0"/>
        <v>-107</v>
      </c>
      <c r="T20" s="51"/>
      <c r="U20" s="51"/>
      <c r="V20" s="51"/>
      <c r="W20" s="51"/>
      <c r="X20" s="51"/>
      <c r="Y20" s="51"/>
      <c r="Z20" s="51">
        <v>169392.95</v>
      </c>
      <c r="AA20" s="51">
        <v>169392.95</v>
      </c>
      <c r="AB20" s="51"/>
      <c r="AC20" s="51"/>
      <c r="AD20" s="51"/>
      <c r="AJ20" s="60">
        <f t="shared" si="1"/>
        <v>-107</v>
      </c>
      <c r="AM20" s="51"/>
      <c r="AN20" s="51"/>
      <c r="AO20" s="51"/>
      <c r="AP20" s="51"/>
      <c r="AQ20" s="51"/>
    </row>
    <row r="21" spans="1:45" s="3" customFormat="1" ht="14.25" customHeight="1" x14ac:dyDescent="0.25">
      <c r="A21" s="159"/>
      <c r="B21" s="13" t="s">
        <v>69</v>
      </c>
      <c r="C21" s="13"/>
      <c r="D21" s="13"/>
      <c r="E21" s="13"/>
      <c r="F21" s="13"/>
      <c r="G21" s="13"/>
      <c r="H21" s="18"/>
      <c r="I21" s="1"/>
      <c r="J21" s="55">
        <v>0</v>
      </c>
      <c r="K21" s="13"/>
      <c r="L21" s="2">
        <v>0</v>
      </c>
      <c r="M21" s="13"/>
      <c r="N21" s="2">
        <v>0</v>
      </c>
      <c r="O21" s="189"/>
      <c r="P21" s="51"/>
      <c r="Q21" s="51"/>
      <c r="R21" s="51"/>
      <c r="S21" s="51">
        <f t="shared" si="0"/>
        <v>0</v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J21" s="60">
        <f t="shared" si="1"/>
        <v>0</v>
      </c>
      <c r="AM21" s="51"/>
      <c r="AN21" s="51"/>
      <c r="AO21" s="51"/>
      <c r="AP21" s="51"/>
      <c r="AQ21" s="51"/>
    </row>
    <row r="22" spans="1:45" s="3" customFormat="1" ht="14.25" customHeight="1" x14ac:dyDescent="0.25">
      <c r="A22" s="159"/>
      <c r="B22" s="13"/>
      <c r="C22" s="13"/>
      <c r="D22" s="13"/>
      <c r="E22" s="13"/>
      <c r="F22" s="13"/>
      <c r="G22" s="13"/>
      <c r="H22" s="18"/>
      <c r="I22" s="1"/>
      <c r="J22" s="57">
        <f>SUM(J18:J21)</f>
        <v>-940</v>
      </c>
      <c r="K22" s="13"/>
      <c r="L22" s="24">
        <f>SUM(L18:L21)</f>
        <v>-1720</v>
      </c>
      <c r="M22" s="13"/>
      <c r="N22" s="24">
        <f>SUM(N18:N21)</f>
        <v>-1459</v>
      </c>
      <c r="O22" s="189"/>
      <c r="P22" s="51"/>
      <c r="Q22" s="51"/>
      <c r="R22" s="51">
        <f>SUM(R18:R21)</f>
        <v>-1393</v>
      </c>
      <c r="S22" s="51">
        <f t="shared" si="0"/>
        <v>-2333</v>
      </c>
      <c r="T22" s="51"/>
      <c r="U22" s="51"/>
      <c r="V22" s="51"/>
      <c r="W22" s="51"/>
      <c r="X22" s="51"/>
      <c r="Y22" s="51"/>
      <c r="Z22" s="51">
        <f>SUM(Z18:Z21)</f>
        <v>296481.55000000005</v>
      </c>
      <c r="AA22" s="51">
        <f>SUM(AA18:AA21)</f>
        <v>296481.55000000005</v>
      </c>
      <c r="AB22" s="51"/>
      <c r="AC22" s="51"/>
      <c r="AD22" s="51">
        <f>SUM(AD18:AD21)</f>
        <v>69167.34</v>
      </c>
      <c r="AE22" s="51">
        <f>SUM(AE18:AE21)</f>
        <v>69167.34</v>
      </c>
      <c r="AF22" s="51">
        <f>SUM(AF18:AF21)</f>
        <v>0</v>
      </c>
      <c r="AJ22" s="60">
        <f t="shared" si="1"/>
        <v>-940</v>
      </c>
      <c r="AM22" s="51"/>
      <c r="AN22" s="51"/>
      <c r="AO22" s="51"/>
      <c r="AP22" s="51"/>
      <c r="AQ22" s="51"/>
      <c r="AS22" s="60"/>
    </row>
    <row r="23" spans="1:45" s="3" customFormat="1" ht="14.25" customHeight="1" x14ac:dyDescent="0.25">
      <c r="A23" s="159"/>
      <c r="B23" s="13"/>
      <c r="C23" s="13"/>
      <c r="D23" s="13"/>
      <c r="E23" s="13"/>
      <c r="F23" s="13"/>
      <c r="G23" s="13"/>
      <c r="H23" s="18"/>
      <c r="I23" s="1"/>
      <c r="J23" s="37"/>
      <c r="K23" s="13"/>
      <c r="L23" s="1"/>
      <c r="M23" s="13"/>
      <c r="N23" s="1"/>
      <c r="O23" s="189"/>
      <c r="P23" s="51"/>
      <c r="Q23" s="51"/>
      <c r="R23" s="51"/>
      <c r="S23" s="51">
        <f t="shared" si="0"/>
        <v>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J23" s="60">
        <f t="shared" si="1"/>
        <v>0</v>
      </c>
      <c r="AM23" s="51"/>
      <c r="AN23" s="51"/>
      <c r="AO23" s="51"/>
      <c r="AP23" s="51"/>
      <c r="AQ23" s="51"/>
    </row>
    <row r="24" spans="1:45" s="3" customFormat="1" ht="14.25" customHeight="1" x14ac:dyDescent="0.25">
      <c r="A24" s="174" t="s">
        <v>15</v>
      </c>
      <c r="B24" s="13"/>
      <c r="C24" s="13"/>
      <c r="D24" s="13"/>
      <c r="E24" s="13"/>
      <c r="F24" s="13"/>
      <c r="G24" s="13"/>
      <c r="H24" s="18"/>
      <c r="I24" s="1"/>
      <c r="J24" s="56">
        <f>SUM(J22,J15)</f>
        <v>-54</v>
      </c>
      <c r="K24" s="13"/>
      <c r="L24" s="14">
        <f>SUM(L22,L15)</f>
        <v>-39</v>
      </c>
      <c r="M24" s="13"/>
      <c r="N24" s="14">
        <f>SUM(N22,N15)</f>
        <v>-200</v>
      </c>
      <c r="O24" s="189"/>
      <c r="P24" s="51"/>
      <c r="Q24" s="51"/>
      <c r="R24" s="51">
        <f>+R15+R22</f>
        <v>-61</v>
      </c>
      <c r="S24" s="51">
        <f t="shared" si="0"/>
        <v>-115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J24" s="60">
        <f t="shared" si="1"/>
        <v>-54</v>
      </c>
      <c r="AM24" s="51"/>
      <c r="AN24" s="51"/>
      <c r="AO24" s="51"/>
      <c r="AP24" s="51"/>
      <c r="AQ24" s="51"/>
    </row>
    <row r="25" spans="1:45" s="3" customFormat="1" ht="14.25" customHeight="1" x14ac:dyDescent="0.25">
      <c r="A25" s="174"/>
      <c r="B25" s="13"/>
      <c r="C25" s="13"/>
      <c r="D25" s="13"/>
      <c r="E25" s="13"/>
      <c r="F25" s="13"/>
      <c r="G25" s="13"/>
      <c r="H25" s="18"/>
      <c r="I25" s="1"/>
      <c r="J25" s="57"/>
      <c r="K25" s="13"/>
      <c r="L25" s="24"/>
      <c r="M25" s="13"/>
      <c r="N25" s="24"/>
      <c r="O25" s="189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J25" s="60"/>
      <c r="AM25" s="51"/>
      <c r="AN25" s="51"/>
      <c r="AO25" s="51"/>
      <c r="AP25" s="51"/>
      <c r="AQ25" s="51"/>
    </row>
    <row r="26" spans="1:45" s="3" customFormat="1" ht="14.25" customHeight="1" x14ac:dyDescent="0.25">
      <c r="A26" s="174" t="s">
        <v>160</v>
      </c>
      <c r="B26" s="13"/>
      <c r="C26" s="13"/>
      <c r="D26" s="13"/>
      <c r="E26" s="13"/>
      <c r="F26" s="13"/>
      <c r="G26" s="13"/>
      <c r="H26" s="18">
        <v>11</v>
      </c>
      <c r="I26" s="1"/>
      <c r="J26" s="56">
        <v>-274</v>
      </c>
      <c r="K26" s="13"/>
      <c r="L26" s="14">
        <v>-274</v>
      </c>
      <c r="M26" s="13"/>
      <c r="N26" s="14">
        <v>0</v>
      </c>
      <c r="O26" s="189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J26" s="60"/>
      <c r="AM26" s="51"/>
      <c r="AN26" s="51"/>
      <c r="AO26" s="51"/>
      <c r="AP26" s="51"/>
      <c r="AQ26" s="51"/>
    </row>
    <row r="27" spans="1:45" s="3" customFormat="1" ht="14.25" customHeight="1" x14ac:dyDescent="0.25">
      <c r="A27" s="174"/>
      <c r="B27" s="13"/>
      <c r="C27" s="13"/>
      <c r="D27" s="13"/>
      <c r="E27" s="13"/>
      <c r="F27" s="13"/>
      <c r="G27" s="13"/>
      <c r="H27" s="18"/>
      <c r="I27" s="1"/>
      <c r="J27" s="37"/>
      <c r="K27" s="13"/>
      <c r="L27" s="1"/>
      <c r="M27" s="13"/>
      <c r="N27" s="1"/>
      <c r="O27" s="189"/>
      <c r="P27" s="51"/>
      <c r="Q27" s="51"/>
      <c r="R27" s="51"/>
      <c r="S27" s="51">
        <f t="shared" si="0"/>
        <v>0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J27" s="60">
        <f t="shared" si="1"/>
        <v>0</v>
      </c>
      <c r="AM27" s="51"/>
      <c r="AN27" s="51"/>
      <c r="AO27" s="51"/>
      <c r="AP27" s="51"/>
      <c r="AQ27" s="51"/>
    </row>
    <row r="28" spans="1:45" s="3" customFormat="1" ht="14.25" customHeight="1" x14ac:dyDescent="0.25">
      <c r="A28" s="174" t="s">
        <v>26</v>
      </c>
      <c r="B28" s="13"/>
      <c r="C28" s="13"/>
      <c r="D28" s="13"/>
      <c r="E28" s="13"/>
      <c r="F28" s="13"/>
      <c r="G28" s="13"/>
      <c r="H28" s="18"/>
      <c r="I28" s="1"/>
      <c r="J28" s="55">
        <f>J24+J26</f>
        <v>-328</v>
      </c>
      <c r="K28" s="13"/>
      <c r="L28" s="55">
        <f>L24+L26</f>
        <v>-313</v>
      </c>
      <c r="M28" s="1">
        <f>M15+M22</f>
        <v>0</v>
      </c>
      <c r="N28" s="2">
        <f>N15+N22</f>
        <v>-200</v>
      </c>
      <c r="O28" s="189"/>
      <c r="P28" s="51"/>
      <c r="Q28" s="51"/>
      <c r="R28" s="51">
        <f>+R24</f>
        <v>-61</v>
      </c>
      <c r="S28" s="51">
        <f t="shared" si="0"/>
        <v>-389</v>
      </c>
      <c r="T28" s="51"/>
      <c r="U28" s="51"/>
      <c r="V28" s="51"/>
      <c r="W28" s="51"/>
      <c r="X28" s="51"/>
      <c r="Y28" s="51"/>
      <c r="Z28" s="51"/>
      <c r="AA28" s="51"/>
      <c r="AB28" s="51"/>
      <c r="AC28" s="51">
        <v>772.77</v>
      </c>
      <c r="AD28" s="51"/>
      <c r="AJ28" s="60">
        <f t="shared" si="1"/>
        <v>-328</v>
      </c>
      <c r="AM28" s="51"/>
      <c r="AN28" s="51"/>
      <c r="AO28" s="51"/>
      <c r="AP28" s="51"/>
      <c r="AQ28" s="51"/>
    </row>
    <row r="29" spans="1:45" s="3" customFormat="1" ht="14.25" customHeight="1" x14ac:dyDescent="0.25">
      <c r="A29" s="174"/>
      <c r="B29" s="13"/>
      <c r="C29" s="13"/>
      <c r="D29" s="13"/>
      <c r="E29" s="13"/>
      <c r="F29" s="13"/>
      <c r="G29" s="13"/>
      <c r="H29" s="18"/>
      <c r="I29" s="1"/>
      <c r="J29" s="37"/>
      <c r="K29" s="13"/>
      <c r="L29" s="1"/>
      <c r="M29" s="13"/>
      <c r="N29" s="1"/>
      <c r="O29" s="189"/>
      <c r="P29" s="51"/>
      <c r="Q29" s="51"/>
      <c r="R29" s="51"/>
      <c r="S29" s="51">
        <f t="shared" si="0"/>
        <v>0</v>
      </c>
      <c r="T29" s="51"/>
      <c r="U29" s="51"/>
      <c r="V29" s="51"/>
      <c r="W29" s="51"/>
      <c r="X29" s="51"/>
      <c r="Y29" s="51"/>
      <c r="Z29" s="51">
        <v>7654.91</v>
      </c>
      <c r="AA29" s="51">
        <v>7654.91</v>
      </c>
      <c r="AB29" s="51"/>
      <c r="AC29" s="51">
        <v>6208.71</v>
      </c>
      <c r="AD29" s="51"/>
      <c r="AJ29" s="60">
        <f t="shared" si="1"/>
        <v>0</v>
      </c>
      <c r="AM29" s="51"/>
      <c r="AN29" s="51"/>
      <c r="AO29" s="51"/>
      <c r="AP29" s="51"/>
      <c r="AQ29" s="51"/>
    </row>
    <row r="30" spans="1:45" s="3" customFormat="1" ht="14.25" customHeight="1" x14ac:dyDescent="0.25">
      <c r="A30" s="174" t="s">
        <v>55</v>
      </c>
      <c r="B30" s="13"/>
      <c r="C30" s="13"/>
      <c r="D30" s="13"/>
      <c r="E30" s="13"/>
      <c r="F30" s="13"/>
      <c r="G30" s="13"/>
      <c r="H30" s="18"/>
      <c r="I30" s="1"/>
      <c r="J30" s="37"/>
      <c r="K30" s="13"/>
      <c r="L30" s="1"/>
      <c r="M30" s="13"/>
      <c r="N30" s="1"/>
      <c r="O30" s="189"/>
      <c r="P30" s="51"/>
      <c r="Q30" s="51"/>
      <c r="R30" s="51"/>
      <c r="S30" s="51">
        <f t="shared" si="0"/>
        <v>0</v>
      </c>
      <c r="T30" s="51"/>
      <c r="U30" s="51"/>
      <c r="V30" s="51"/>
      <c r="W30" s="51"/>
      <c r="X30" s="51"/>
      <c r="Y30" s="51"/>
      <c r="Z30" s="51">
        <v>142600</v>
      </c>
      <c r="AA30" s="51">
        <v>142600</v>
      </c>
      <c r="AB30" s="51"/>
      <c r="AC30" s="51"/>
      <c r="AD30" s="51"/>
      <c r="AJ30" s="60">
        <f t="shared" si="1"/>
        <v>0</v>
      </c>
      <c r="AM30" s="51"/>
      <c r="AN30" s="51"/>
      <c r="AO30" s="51"/>
      <c r="AP30" s="51"/>
      <c r="AQ30" s="51"/>
    </row>
    <row r="31" spans="1:45" s="3" customFormat="1" ht="14.25" customHeight="1" x14ac:dyDescent="0.25">
      <c r="A31" s="159" t="s">
        <v>56</v>
      </c>
      <c r="B31" s="13"/>
      <c r="C31" s="13"/>
      <c r="D31" s="13"/>
      <c r="E31" s="13"/>
      <c r="F31" s="13"/>
      <c r="G31" s="13"/>
      <c r="H31" s="18"/>
      <c r="I31" s="1"/>
      <c r="J31" s="37">
        <v>0</v>
      </c>
      <c r="K31" s="13"/>
      <c r="L31" s="1">
        <v>0</v>
      </c>
      <c r="M31" s="13"/>
      <c r="N31" s="1">
        <v>0</v>
      </c>
      <c r="O31" s="189"/>
      <c r="P31" s="51"/>
      <c r="Q31" s="51"/>
      <c r="R31" s="51"/>
      <c r="S31" s="51">
        <f t="shared" si="0"/>
        <v>0</v>
      </c>
      <c r="T31" s="51"/>
      <c r="U31" s="51"/>
      <c r="V31" s="51"/>
      <c r="W31" s="51"/>
      <c r="X31" s="51"/>
      <c r="Y31" s="51"/>
      <c r="Z31" s="51">
        <v>10543.39</v>
      </c>
      <c r="AA31" s="51">
        <v>10543.39</v>
      </c>
      <c r="AB31" s="51"/>
      <c r="AC31" s="51"/>
      <c r="AD31" s="51"/>
      <c r="AJ31" s="60">
        <f t="shared" si="1"/>
        <v>0</v>
      </c>
      <c r="AM31" s="51"/>
      <c r="AN31" s="51"/>
      <c r="AO31" s="51"/>
      <c r="AP31" s="51"/>
      <c r="AQ31" s="51"/>
    </row>
    <row r="32" spans="1:45" s="3" customFormat="1" ht="14.25" customHeight="1" x14ac:dyDescent="0.25">
      <c r="A32" s="159" t="s">
        <v>57</v>
      </c>
      <c r="B32" s="13"/>
      <c r="C32" s="13"/>
      <c r="D32" s="13"/>
      <c r="E32" s="13"/>
      <c r="F32" s="13"/>
      <c r="G32" s="13"/>
      <c r="H32" s="18"/>
      <c r="I32" s="1"/>
      <c r="J32" s="37">
        <v>0</v>
      </c>
      <c r="K32" s="13"/>
      <c r="L32" s="1">
        <v>0</v>
      </c>
      <c r="M32" s="13"/>
      <c r="N32" s="1">
        <v>0</v>
      </c>
      <c r="O32" s="189"/>
      <c r="P32" s="51"/>
      <c r="Q32" s="51"/>
      <c r="R32" s="51"/>
      <c r="S32" s="51">
        <f t="shared" si="0"/>
        <v>0</v>
      </c>
      <c r="T32" s="51"/>
      <c r="U32" s="51"/>
      <c r="V32" s="51"/>
      <c r="W32" s="51"/>
      <c r="X32" s="51"/>
      <c r="Y32" s="51"/>
      <c r="Z32" s="51">
        <v>1445.55</v>
      </c>
      <c r="AA32" s="51">
        <v>1445.55</v>
      </c>
      <c r="AB32" s="51"/>
      <c r="AC32" s="51">
        <f>+AC28+AC29</f>
        <v>6981.48</v>
      </c>
      <c r="AD32" s="51"/>
      <c r="AJ32" s="60">
        <f t="shared" si="1"/>
        <v>0</v>
      </c>
      <c r="AM32" s="51"/>
      <c r="AN32" s="51"/>
      <c r="AO32" s="51"/>
      <c r="AP32" s="51"/>
      <c r="AQ32" s="51"/>
    </row>
    <row r="33" spans="1:43" s="3" customFormat="1" ht="14.25" customHeight="1" x14ac:dyDescent="0.25">
      <c r="A33" s="159"/>
      <c r="B33" s="13"/>
      <c r="C33" s="13"/>
      <c r="D33" s="13"/>
      <c r="E33" s="13"/>
      <c r="F33" s="13"/>
      <c r="G33" s="13"/>
      <c r="H33" s="18"/>
      <c r="I33" s="1"/>
      <c r="J33" s="37"/>
      <c r="K33" s="13"/>
      <c r="L33" s="1"/>
      <c r="M33" s="13"/>
      <c r="N33" s="1"/>
      <c r="O33" s="189"/>
      <c r="P33" s="51"/>
      <c r="Q33" s="51"/>
      <c r="R33" s="51"/>
      <c r="S33" s="51">
        <f t="shared" si="0"/>
        <v>0</v>
      </c>
      <c r="T33" s="51"/>
      <c r="U33" s="51"/>
      <c r="V33" s="51"/>
      <c r="W33" s="51"/>
      <c r="X33" s="51"/>
      <c r="Y33" s="51"/>
      <c r="Z33" s="51">
        <v>2651.4</v>
      </c>
      <c r="AA33" s="51">
        <v>2651.4</v>
      </c>
      <c r="AB33" s="51"/>
      <c r="AC33" s="51"/>
      <c r="AD33" s="51"/>
      <c r="AJ33" s="60">
        <f t="shared" si="1"/>
        <v>0</v>
      </c>
      <c r="AM33" s="51"/>
      <c r="AN33" s="51"/>
      <c r="AO33" s="51"/>
      <c r="AP33" s="51"/>
      <c r="AQ33" s="51"/>
    </row>
    <row r="34" spans="1:43" s="3" customFormat="1" ht="14.25" customHeight="1" thickBot="1" x14ac:dyDescent="0.3">
      <c r="A34" s="174" t="s">
        <v>144</v>
      </c>
      <c r="B34" s="13"/>
      <c r="C34" s="13"/>
      <c r="D34" s="13"/>
      <c r="E34" s="13"/>
      <c r="F34" s="13"/>
      <c r="G34" s="13"/>
      <c r="H34" s="18"/>
      <c r="I34" s="1"/>
      <c r="J34" s="58">
        <f>J28+J31+J32</f>
        <v>-328</v>
      </c>
      <c r="K34" s="164"/>
      <c r="L34" s="15">
        <f>L28+L31+L32</f>
        <v>-313</v>
      </c>
      <c r="M34" s="13"/>
      <c r="N34" s="15">
        <f>N28+N31+N32</f>
        <v>-200</v>
      </c>
      <c r="O34" s="189"/>
      <c r="P34" s="51"/>
      <c r="Q34" s="51"/>
      <c r="R34" s="51"/>
      <c r="S34" s="51">
        <f t="shared" si="0"/>
        <v>-328</v>
      </c>
      <c r="T34" s="51"/>
      <c r="U34" s="51"/>
      <c r="V34" s="51"/>
      <c r="W34" s="51"/>
      <c r="X34" s="51"/>
      <c r="Y34" s="51"/>
      <c r="Z34" s="51">
        <v>3000</v>
      </c>
      <c r="AA34" s="51">
        <v>3000</v>
      </c>
      <c r="AB34" s="51"/>
      <c r="AC34" s="51"/>
      <c r="AD34" s="51"/>
      <c r="AJ34" s="60">
        <f t="shared" si="1"/>
        <v>-328</v>
      </c>
      <c r="AM34" s="51"/>
      <c r="AN34" s="51"/>
      <c r="AO34" s="51"/>
      <c r="AP34" s="51"/>
      <c r="AQ34" s="51"/>
    </row>
    <row r="35" spans="1:43" s="3" customFormat="1" ht="14.25" customHeight="1" thickTop="1" x14ac:dyDescent="0.25">
      <c r="A35" s="159"/>
      <c r="B35" s="13"/>
      <c r="C35" s="13"/>
      <c r="D35" s="13"/>
      <c r="E35" s="13"/>
      <c r="F35" s="13"/>
      <c r="G35" s="13"/>
      <c r="H35" s="18"/>
      <c r="I35" s="37"/>
      <c r="J35" s="37"/>
      <c r="K35" s="13"/>
      <c r="L35" s="37"/>
      <c r="M35" s="13"/>
      <c r="N35" s="37"/>
      <c r="O35" s="189"/>
      <c r="P35" s="51"/>
      <c r="Q35" s="51"/>
      <c r="R35" s="51"/>
      <c r="S35" s="51">
        <f t="shared" si="0"/>
        <v>0</v>
      </c>
      <c r="T35" s="51"/>
      <c r="U35" s="51"/>
      <c r="V35" s="51"/>
      <c r="W35" s="51"/>
      <c r="X35" s="51"/>
      <c r="Y35" s="51"/>
      <c r="Z35" s="51">
        <v>61294.26</v>
      </c>
      <c r="AA35" s="51">
        <v>61294.26</v>
      </c>
      <c r="AB35" s="51"/>
      <c r="AC35" s="51"/>
      <c r="AD35" s="51"/>
      <c r="AJ35" s="60">
        <f t="shared" si="1"/>
        <v>0</v>
      </c>
      <c r="AM35" s="51"/>
      <c r="AN35" s="51"/>
      <c r="AO35" s="51"/>
      <c r="AP35" s="51"/>
      <c r="AQ35" s="51"/>
    </row>
    <row r="36" spans="1:43" s="3" customFormat="1" ht="14.25" customHeight="1" thickBot="1" x14ac:dyDescent="0.3">
      <c r="A36" s="174" t="s">
        <v>76</v>
      </c>
      <c r="B36" s="13"/>
      <c r="C36" s="13"/>
      <c r="D36" s="13"/>
      <c r="E36" s="13"/>
      <c r="F36" s="13"/>
      <c r="G36" s="13"/>
      <c r="H36" s="18" t="s">
        <v>149</v>
      </c>
      <c r="I36" s="37"/>
      <c r="J36" s="10">
        <v>960000</v>
      </c>
      <c r="K36" s="13"/>
      <c r="L36" s="10">
        <v>960000</v>
      </c>
      <c r="M36" s="13"/>
      <c r="N36" s="10">
        <v>960000</v>
      </c>
      <c r="O36" s="189"/>
      <c r="P36" s="51"/>
      <c r="Q36" s="51"/>
      <c r="R36" s="51"/>
      <c r="S36" s="51">
        <f t="shared" si="0"/>
        <v>960000</v>
      </c>
      <c r="T36" s="51"/>
      <c r="U36" s="51"/>
      <c r="V36" s="51"/>
      <c r="W36" s="51"/>
      <c r="X36" s="51"/>
      <c r="Y36" s="51"/>
      <c r="Z36" s="51">
        <v>3576</v>
      </c>
      <c r="AA36" s="51">
        <v>3576</v>
      </c>
      <c r="AB36" s="51"/>
      <c r="AC36" s="51"/>
      <c r="AD36" s="51"/>
      <c r="AJ36" s="60">
        <f t="shared" si="1"/>
        <v>960000</v>
      </c>
      <c r="AM36" s="51"/>
      <c r="AN36" s="51"/>
      <c r="AO36" s="51"/>
      <c r="AP36" s="51"/>
      <c r="AQ36" s="51"/>
    </row>
    <row r="37" spans="1:43" s="3" customFormat="1" ht="14.25" customHeight="1" thickTop="1" x14ac:dyDescent="0.25">
      <c r="A37" s="159"/>
      <c r="B37" s="13"/>
      <c r="C37" s="13"/>
      <c r="D37" s="13"/>
      <c r="E37" s="13"/>
      <c r="F37" s="13"/>
      <c r="G37" s="13"/>
      <c r="H37" s="18"/>
      <c r="I37" s="37"/>
      <c r="J37" s="37"/>
      <c r="K37" s="13"/>
      <c r="L37" s="37"/>
      <c r="M37" s="13"/>
      <c r="N37" s="37"/>
      <c r="O37" s="189"/>
      <c r="P37" s="51"/>
      <c r="Q37" s="51"/>
      <c r="R37" s="51"/>
      <c r="S37" s="51">
        <f t="shared" si="0"/>
        <v>0</v>
      </c>
      <c r="T37" s="51"/>
      <c r="U37" s="51"/>
      <c r="V37" s="51"/>
      <c r="W37" s="51"/>
      <c r="X37" s="51"/>
      <c r="Y37" s="51"/>
      <c r="Z37" s="51">
        <v>324.98</v>
      </c>
      <c r="AA37" s="51">
        <v>324.98</v>
      </c>
      <c r="AB37" s="51"/>
      <c r="AC37" s="51"/>
      <c r="AD37" s="51"/>
      <c r="AJ37" s="60">
        <f t="shared" si="1"/>
        <v>0</v>
      </c>
      <c r="AM37" s="51"/>
      <c r="AN37" s="51"/>
      <c r="AO37" s="51"/>
      <c r="AP37" s="51"/>
      <c r="AQ37" s="51"/>
    </row>
    <row r="38" spans="1:43" s="3" customFormat="1" ht="14.25" customHeight="1" thickBot="1" x14ac:dyDescent="0.3">
      <c r="A38" s="174" t="s">
        <v>145</v>
      </c>
      <c r="B38" s="13"/>
      <c r="C38" s="13"/>
      <c r="D38" s="13"/>
      <c r="E38" s="13"/>
      <c r="F38" s="13"/>
      <c r="G38" s="13"/>
      <c r="H38" s="18"/>
      <c r="I38" s="37"/>
      <c r="J38" s="66">
        <f>J34/J36*1000</f>
        <v>-0.34166666666666667</v>
      </c>
      <c r="K38" s="13"/>
      <c r="L38" s="39">
        <f>L34/L36*1000</f>
        <v>-0.32604166666666662</v>
      </c>
      <c r="M38" s="13"/>
      <c r="N38" s="39">
        <f>N34/N36*1000</f>
        <v>-0.20833333333333334</v>
      </c>
      <c r="O38" s="189"/>
      <c r="P38" s="51"/>
      <c r="Q38" s="51"/>
      <c r="R38" s="51"/>
      <c r="S38" s="51">
        <f t="shared" si="0"/>
        <v>-0.34166666666666667</v>
      </c>
      <c r="T38" s="51"/>
      <c r="U38" s="51"/>
      <c r="V38" s="51"/>
      <c r="W38" s="51"/>
      <c r="X38" s="51"/>
      <c r="Y38" s="51"/>
      <c r="Z38" s="51">
        <v>571381.91</v>
      </c>
      <c r="AA38" s="51">
        <v>571381.91</v>
      </c>
      <c r="AB38" s="51"/>
      <c r="AC38" s="51"/>
      <c r="AD38" s="51"/>
      <c r="AM38" s="51"/>
      <c r="AN38" s="51"/>
      <c r="AO38" s="51"/>
      <c r="AP38" s="51"/>
      <c r="AQ38" s="51"/>
    </row>
    <row r="39" spans="1:43" s="3" customFormat="1" ht="14.25" customHeight="1" thickTop="1" x14ac:dyDescent="0.25">
      <c r="A39" s="159"/>
      <c r="B39" s="13"/>
      <c r="C39" s="13"/>
      <c r="D39" s="13"/>
      <c r="E39" s="13"/>
      <c r="F39" s="13"/>
      <c r="G39" s="13"/>
      <c r="H39" s="18"/>
      <c r="I39" s="13"/>
      <c r="J39" s="37"/>
      <c r="K39" s="13"/>
      <c r="L39" s="13"/>
      <c r="M39" s="13"/>
      <c r="N39" s="13"/>
      <c r="O39" s="189"/>
      <c r="P39" s="51"/>
      <c r="Q39" s="51"/>
      <c r="R39" s="51"/>
      <c r="S39" s="51">
        <f t="shared" si="0"/>
        <v>0</v>
      </c>
      <c r="T39" s="51"/>
      <c r="U39" s="51"/>
      <c r="V39" s="51"/>
      <c r="W39" s="51"/>
      <c r="X39" s="51"/>
      <c r="Y39" s="51"/>
      <c r="Z39" s="51">
        <v>29.69</v>
      </c>
      <c r="AA39" s="51">
        <v>29.69</v>
      </c>
      <c r="AB39" s="51"/>
      <c r="AC39" s="51"/>
      <c r="AD39" s="51"/>
      <c r="AM39" s="51"/>
      <c r="AN39" s="51"/>
      <c r="AO39" s="51"/>
      <c r="AP39" s="51"/>
      <c r="AQ39" s="51"/>
    </row>
    <row r="40" spans="1:43" s="3" customFormat="1" ht="14.25" customHeight="1" x14ac:dyDescent="0.25">
      <c r="A40" s="159"/>
      <c r="B40" s="13"/>
      <c r="C40" s="13"/>
      <c r="D40" s="13"/>
      <c r="E40" s="13"/>
      <c r="F40" s="13"/>
      <c r="G40" s="13"/>
      <c r="H40" s="18"/>
      <c r="I40" s="13"/>
      <c r="J40" s="37"/>
      <c r="K40" s="13"/>
      <c r="L40" s="13"/>
      <c r="M40" s="13"/>
      <c r="N40" s="13"/>
      <c r="O40" s="189"/>
      <c r="P40" s="51"/>
      <c r="Q40" s="51"/>
      <c r="R40" s="51"/>
      <c r="S40" s="51">
        <f t="shared" si="0"/>
        <v>0</v>
      </c>
      <c r="T40" s="51"/>
      <c r="U40" s="51"/>
      <c r="V40" s="51"/>
      <c r="W40" s="51"/>
      <c r="X40" s="51"/>
      <c r="Y40" s="51"/>
      <c r="Z40" s="51">
        <v>128529.22</v>
      </c>
      <c r="AA40" s="51">
        <v>128529.22</v>
      </c>
      <c r="AB40" s="51"/>
      <c r="AC40" s="51"/>
      <c r="AD40" s="51"/>
      <c r="AM40" s="51"/>
      <c r="AN40" s="51"/>
      <c r="AO40" s="51"/>
      <c r="AP40" s="51"/>
      <c r="AQ40" s="51"/>
    </row>
    <row r="41" spans="1:43" s="3" customFormat="1" ht="14.25" customHeight="1" x14ac:dyDescent="0.25">
      <c r="A41" s="159" t="s">
        <v>1</v>
      </c>
      <c r="B41" s="13"/>
      <c r="C41" s="13"/>
      <c r="D41" s="13"/>
      <c r="E41" s="13"/>
      <c r="F41" s="13"/>
      <c r="G41" s="13"/>
      <c r="H41" s="18"/>
      <c r="I41" s="13"/>
      <c r="J41" s="37"/>
      <c r="K41" s="13"/>
      <c r="L41" s="13"/>
      <c r="M41" s="13"/>
      <c r="N41" s="13"/>
      <c r="O41" s="189"/>
      <c r="P41" s="51"/>
      <c r="Q41" s="51"/>
      <c r="R41" s="51"/>
      <c r="S41" s="51">
        <f t="shared" si="0"/>
        <v>0</v>
      </c>
      <c r="T41" s="51"/>
      <c r="U41" s="51"/>
      <c r="V41" s="51"/>
      <c r="W41" s="51"/>
      <c r="X41" s="51"/>
      <c r="Y41" s="51"/>
      <c r="Z41" s="51">
        <v>22194.77</v>
      </c>
      <c r="AA41" s="51">
        <v>22194.77</v>
      </c>
      <c r="AB41" s="51"/>
      <c r="AC41" s="51"/>
      <c r="AD41" s="51"/>
      <c r="AM41" s="51"/>
      <c r="AN41" s="51"/>
      <c r="AO41" s="51"/>
      <c r="AP41" s="51"/>
      <c r="AQ41" s="51"/>
    </row>
    <row r="42" spans="1:43" s="3" customFormat="1" ht="15.75" thickBot="1" x14ac:dyDescent="0.3">
      <c r="A42" s="175"/>
      <c r="B42" s="176"/>
      <c r="C42" s="176"/>
      <c r="D42" s="176"/>
      <c r="E42" s="176"/>
      <c r="F42" s="176"/>
      <c r="G42" s="176"/>
      <c r="H42" s="177"/>
      <c r="I42" s="176"/>
      <c r="J42" s="178"/>
      <c r="K42" s="176"/>
      <c r="L42" s="176"/>
      <c r="M42" s="176"/>
      <c r="N42" s="176" t="s">
        <v>85</v>
      </c>
      <c r="O42" s="194"/>
      <c r="P42" s="51"/>
      <c r="Q42" s="51"/>
      <c r="R42" s="51"/>
      <c r="S42" s="51">
        <f t="shared" ref="S42:S43" si="2">+J42</f>
        <v>0</v>
      </c>
      <c r="T42" s="51"/>
      <c r="U42" s="51"/>
      <c r="V42" s="51"/>
      <c r="W42" s="51"/>
      <c r="X42" s="51"/>
      <c r="Y42" s="51"/>
      <c r="Z42" s="51">
        <v>36705.58</v>
      </c>
      <c r="AA42" s="51">
        <v>36705.58</v>
      </c>
      <c r="AB42" s="51"/>
      <c r="AC42" s="51"/>
      <c r="AD42" s="51"/>
      <c r="AM42" s="51"/>
      <c r="AN42" s="51"/>
      <c r="AO42" s="51"/>
      <c r="AP42" s="51"/>
      <c r="AQ42" s="51"/>
    </row>
    <row r="43" spans="1:43" s="3" customFormat="1" ht="15" x14ac:dyDescent="0.25">
      <c r="H43" s="17"/>
      <c r="J43" s="38"/>
      <c r="M43" s="13"/>
      <c r="O43" s="51"/>
      <c r="P43" s="51"/>
      <c r="Q43" s="51"/>
      <c r="R43" s="51"/>
      <c r="S43" s="51">
        <f t="shared" si="2"/>
        <v>0</v>
      </c>
      <c r="T43" s="51"/>
      <c r="U43" s="51"/>
      <c r="V43" s="51"/>
      <c r="W43" s="51"/>
      <c r="X43" s="51"/>
      <c r="Y43" s="51"/>
      <c r="Z43" s="51">
        <v>476.24</v>
      </c>
      <c r="AA43" s="51">
        <v>476.24</v>
      </c>
      <c r="AB43" s="51"/>
      <c r="AC43" s="51"/>
      <c r="AD43" s="51"/>
      <c r="AM43" s="51"/>
      <c r="AN43" s="51"/>
      <c r="AO43" s="51"/>
      <c r="AP43" s="51"/>
      <c r="AQ43" s="51"/>
    </row>
    <row r="44" spans="1:43" s="3" customFormat="1" ht="15" x14ac:dyDescent="0.25">
      <c r="H44" s="17"/>
      <c r="J44" s="38"/>
      <c r="M44" s="13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>
        <v>25850.45</v>
      </c>
      <c r="AA44" s="51">
        <v>25850.45</v>
      </c>
      <c r="AB44" s="51"/>
      <c r="AC44" s="51"/>
      <c r="AD44" s="51"/>
      <c r="AM44" s="51"/>
      <c r="AN44" s="51"/>
      <c r="AO44" s="51"/>
      <c r="AP44" s="51"/>
      <c r="AQ44" s="51"/>
    </row>
    <row r="45" spans="1:43" s="3" customFormat="1" ht="15" x14ac:dyDescent="0.25">
      <c r="H45" s="17"/>
      <c r="J45" s="38"/>
      <c r="M45" s="13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>
        <v>47761.78</v>
      </c>
      <c r="AA45" s="51">
        <v>47761.78</v>
      </c>
      <c r="AB45" s="51"/>
      <c r="AC45" s="51"/>
      <c r="AD45" s="51"/>
      <c r="AM45" s="51"/>
      <c r="AN45" s="51"/>
      <c r="AO45" s="51"/>
      <c r="AP45" s="51"/>
      <c r="AQ45" s="51"/>
    </row>
    <row r="46" spans="1:43" s="3" customFormat="1" ht="15" x14ac:dyDescent="0.25">
      <c r="H46" s="17"/>
      <c r="J46" s="38"/>
      <c r="M46" s="13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M46" s="51"/>
      <c r="AN46" s="51"/>
      <c r="AO46" s="51"/>
      <c r="AP46" s="51"/>
      <c r="AQ46" s="51"/>
    </row>
    <row r="47" spans="1:43" s="3" customFormat="1" ht="15" x14ac:dyDescent="0.25">
      <c r="H47" s="17"/>
      <c r="J47" s="38"/>
      <c r="M47" s="13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>
        <f>SUM(Z29:Z45)</f>
        <v>1066020.1299999999</v>
      </c>
      <c r="AA47" s="51">
        <f>SUM(AA29:AA45)</f>
        <v>1066020.1299999999</v>
      </c>
      <c r="AB47" s="51"/>
      <c r="AC47" s="51"/>
      <c r="AD47" s="51"/>
      <c r="AM47" s="51"/>
      <c r="AN47" s="51"/>
      <c r="AO47" s="51"/>
      <c r="AP47" s="51"/>
      <c r="AQ47" s="51"/>
    </row>
    <row r="48" spans="1:43" s="3" customFormat="1" ht="15" x14ac:dyDescent="0.25">
      <c r="H48" s="17"/>
      <c r="J48" s="38"/>
      <c r="M48" s="13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M48" s="51"/>
      <c r="AN48" s="51"/>
      <c r="AO48" s="51"/>
      <c r="AP48" s="51"/>
      <c r="AQ48" s="51"/>
    </row>
    <row r="49" spans="8:43" s="3" customFormat="1" ht="15" x14ac:dyDescent="0.25">
      <c r="H49" s="17"/>
      <c r="J49" s="38"/>
      <c r="M49" s="13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M49" s="51"/>
      <c r="AN49" s="51"/>
      <c r="AO49" s="51"/>
      <c r="AP49" s="51"/>
      <c r="AQ49" s="51"/>
    </row>
    <row r="50" spans="8:43" s="3" customFormat="1" ht="15" x14ac:dyDescent="0.25">
      <c r="H50" s="17"/>
      <c r="J50" s="38"/>
      <c r="M50" s="13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M50" s="51"/>
      <c r="AN50" s="51"/>
      <c r="AO50" s="51"/>
      <c r="AP50" s="51"/>
      <c r="AQ50" s="51"/>
    </row>
    <row r="51" spans="8:43" s="3" customFormat="1" ht="15" x14ac:dyDescent="0.25">
      <c r="H51" s="17"/>
      <c r="J51" s="38"/>
      <c r="M51" s="13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M51" s="51"/>
      <c r="AN51" s="51"/>
      <c r="AO51" s="51"/>
      <c r="AP51" s="51"/>
      <c r="AQ51" s="51"/>
    </row>
    <row r="52" spans="8:43" s="3" customFormat="1" ht="15" x14ac:dyDescent="0.25">
      <c r="H52" s="17"/>
      <c r="J52" s="38"/>
      <c r="M52" s="13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M52" s="51"/>
      <c r="AN52" s="51"/>
      <c r="AO52" s="51"/>
      <c r="AP52" s="51"/>
      <c r="AQ52" s="51"/>
    </row>
    <row r="53" spans="8:43" s="3" customFormat="1" ht="15" x14ac:dyDescent="0.25">
      <c r="H53" s="17"/>
      <c r="J53" s="38"/>
      <c r="M53" s="13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M53" s="51"/>
      <c r="AN53" s="51"/>
      <c r="AO53" s="51"/>
      <c r="AP53" s="51"/>
      <c r="AQ53" s="51"/>
    </row>
    <row r="54" spans="8:43" s="3" customFormat="1" ht="15" x14ac:dyDescent="0.25">
      <c r="H54" s="17"/>
      <c r="J54" s="38"/>
      <c r="M54" s="13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M54" s="51"/>
      <c r="AN54" s="51"/>
      <c r="AO54" s="51"/>
      <c r="AP54" s="51"/>
      <c r="AQ54" s="51"/>
    </row>
    <row r="55" spans="8:43" s="3" customFormat="1" ht="15" x14ac:dyDescent="0.25">
      <c r="H55" s="17"/>
      <c r="J55" s="38"/>
      <c r="M55" s="13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>
        <f>+J54</f>
        <v>0</v>
      </c>
      <c r="AB55" s="51"/>
      <c r="AC55" s="51"/>
      <c r="AD55" s="51"/>
      <c r="AM55" s="51"/>
      <c r="AN55" s="51"/>
      <c r="AO55" s="51"/>
      <c r="AP55" s="51"/>
      <c r="AQ55" s="51"/>
    </row>
    <row r="56" spans="8:43" s="3" customFormat="1" ht="15" x14ac:dyDescent="0.25">
      <c r="H56" s="17"/>
      <c r="J56" s="38"/>
      <c r="M56" s="13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>
        <f>+J22</f>
        <v>-940</v>
      </c>
      <c r="AB56" s="51"/>
      <c r="AC56" s="51"/>
      <c r="AD56" s="51"/>
      <c r="AM56" s="51"/>
      <c r="AN56" s="51"/>
      <c r="AO56" s="51"/>
      <c r="AP56" s="51"/>
      <c r="AQ56" s="51"/>
    </row>
    <row r="57" spans="8:43" s="3" customFormat="1" ht="15" x14ac:dyDescent="0.25">
      <c r="H57" s="17"/>
      <c r="J57" s="38"/>
      <c r="M57" s="13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M57" s="51"/>
      <c r="AN57" s="51"/>
      <c r="AO57" s="51"/>
      <c r="AP57" s="51"/>
      <c r="AQ57" s="51"/>
    </row>
    <row r="58" spans="8:43" s="3" customFormat="1" ht="15" x14ac:dyDescent="0.25">
      <c r="H58" s="17"/>
      <c r="J58" s="38"/>
      <c r="M58" s="13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M58" s="51"/>
      <c r="AN58" s="51"/>
      <c r="AO58" s="51"/>
      <c r="AP58" s="51"/>
      <c r="AQ58" s="51"/>
    </row>
    <row r="59" spans="8:43" s="3" customFormat="1" ht="15" x14ac:dyDescent="0.25">
      <c r="H59" s="17"/>
      <c r="J59" s="38"/>
      <c r="M59" s="13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>
        <f>+AA55+AA56</f>
        <v>-940</v>
      </c>
      <c r="AB59" s="51"/>
      <c r="AC59" s="51"/>
      <c r="AD59" s="51"/>
      <c r="AM59" s="51"/>
      <c r="AN59" s="51"/>
      <c r="AO59" s="51"/>
      <c r="AP59" s="51"/>
      <c r="AQ59" s="51"/>
    </row>
    <row r="60" spans="8:43" s="3" customFormat="1" ht="15" x14ac:dyDescent="0.25">
      <c r="H60" s="17"/>
      <c r="J60" s="38"/>
      <c r="M60" s="13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>
        <v>1623260.1599999999</v>
      </c>
      <c r="AB60" s="51"/>
      <c r="AC60" s="51"/>
      <c r="AD60" s="51"/>
      <c r="AM60" s="51"/>
      <c r="AN60" s="51"/>
      <c r="AO60" s="51"/>
      <c r="AP60" s="51"/>
      <c r="AQ60" s="51"/>
    </row>
    <row r="61" spans="8:43" s="3" customFormat="1" ht="15" x14ac:dyDescent="0.25">
      <c r="H61" s="17"/>
      <c r="J61" s="38"/>
      <c r="M61" s="13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M61" s="51"/>
      <c r="AN61" s="51"/>
      <c r="AO61" s="51"/>
      <c r="AP61" s="51"/>
      <c r="AQ61" s="51"/>
    </row>
    <row r="62" spans="8:43" s="3" customFormat="1" ht="15" x14ac:dyDescent="0.25">
      <c r="H62" s="17"/>
      <c r="J62" s="38"/>
      <c r="M62" s="13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>
        <f>+AA59+AA60</f>
        <v>1622320.16</v>
      </c>
      <c r="AB62" s="51"/>
      <c r="AC62" s="51"/>
      <c r="AD62" s="51"/>
      <c r="AM62" s="51"/>
      <c r="AN62" s="51"/>
      <c r="AO62" s="51"/>
      <c r="AP62" s="51"/>
      <c r="AQ62" s="51"/>
    </row>
    <row r="63" spans="8:43" s="3" customFormat="1" ht="15" x14ac:dyDescent="0.25">
      <c r="H63" s="17"/>
      <c r="J63" s="38"/>
      <c r="M63" s="13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M63" s="51"/>
      <c r="AN63" s="51"/>
      <c r="AO63" s="51"/>
      <c r="AP63" s="51"/>
      <c r="AQ63" s="51"/>
    </row>
    <row r="64" spans="8:43" s="3" customFormat="1" ht="15" x14ac:dyDescent="0.25">
      <c r="H64" s="17"/>
      <c r="J64" s="38"/>
      <c r="M64" s="13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M64" s="51"/>
      <c r="AN64" s="51"/>
      <c r="AO64" s="51"/>
      <c r="AP64" s="51"/>
      <c r="AQ64" s="51"/>
    </row>
    <row r="65" spans="8:43" s="3" customFormat="1" ht="15" x14ac:dyDescent="0.25">
      <c r="H65" s="17"/>
      <c r="J65" s="38"/>
      <c r="M65" s="13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>
        <f>+AA62+AA63</f>
        <v>1622320.16</v>
      </c>
      <c r="AB65" s="51"/>
      <c r="AC65" s="51"/>
      <c r="AD65" s="51"/>
      <c r="AM65" s="51"/>
      <c r="AN65" s="51"/>
      <c r="AO65" s="51"/>
      <c r="AP65" s="51"/>
      <c r="AQ65" s="51"/>
    </row>
    <row r="66" spans="8:43" s="3" customFormat="1" ht="15" x14ac:dyDescent="0.25">
      <c r="H66" s="17"/>
      <c r="J66" s="38"/>
      <c r="M66" s="13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M66" s="51"/>
      <c r="AN66" s="51"/>
      <c r="AO66" s="51"/>
      <c r="AP66" s="51"/>
      <c r="AQ66" s="51"/>
    </row>
    <row r="67" spans="8:43" s="3" customFormat="1" ht="15" x14ac:dyDescent="0.25">
      <c r="H67" s="17"/>
      <c r="J67" s="38"/>
      <c r="M67" s="13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M67" s="51"/>
      <c r="AN67" s="51"/>
      <c r="AO67" s="51"/>
      <c r="AP67" s="51"/>
      <c r="AQ67" s="51"/>
    </row>
    <row r="68" spans="8:43" s="3" customFormat="1" ht="15" x14ac:dyDescent="0.25">
      <c r="H68" s="17"/>
      <c r="J68" s="38"/>
      <c r="M68" s="13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M68" s="51"/>
      <c r="AN68" s="51"/>
      <c r="AO68" s="51"/>
      <c r="AP68" s="51"/>
      <c r="AQ68" s="51"/>
    </row>
    <row r="69" spans="8:43" s="3" customFormat="1" ht="15" x14ac:dyDescent="0.25">
      <c r="H69" s="17"/>
      <c r="J69" s="38"/>
      <c r="M69" s="13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M69" s="51"/>
      <c r="AN69" s="51"/>
      <c r="AO69" s="51"/>
      <c r="AP69" s="51"/>
      <c r="AQ69" s="51"/>
    </row>
    <row r="70" spans="8:43" s="3" customFormat="1" ht="15" x14ac:dyDescent="0.25">
      <c r="H70" s="17"/>
      <c r="J70" s="38"/>
      <c r="M70" s="13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M70" s="51"/>
      <c r="AN70" s="51"/>
      <c r="AO70" s="51"/>
      <c r="AP70" s="51"/>
      <c r="AQ70" s="51"/>
    </row>
    <row r="71" spans="8:43" s="3" customFormat="1" ht="15" x14ac:dyDescent="0.25">
      <c r="H71" s="17"/>
      <c r="J71" s="38"/>
      <c r="M71" s="13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M71" s="51"/>
      <c r="AN71" s="51"/>
      <c r="AO71" s="51"/>
      <c r="AP71" s="51"/>
      <c r="AQ71" s="51"/>
    </row>
    <row r="72" spans="8:43" s="3" customFormat="1" ht="15" x14ac:dyDescent="0.25">
      <c r="H72" s="17"/>
      <c r="J72" s="38"/>
      <c r="M72" s="13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M72" s="51"/>
      <c r="AN72" s="51"/>
      <c r="AO72" s="51"/>
      <c r="AP72" s="51"/>
      <c r="AQ72" s="51"/>
    </row>
    <row r="73" spans="8:43" s="3" customFormat="1" ht="15" x14ac:dyDescent="0.25">
      <c r="H73" s="17"/>
      <c r="J73" s="38"/>
      <c r="M73" s="13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M73" s="51"/>
      <c r="AN73" s="51"/>
      <c r="AO73" s="51"/>
      <c r="AP73" s="51"/>
      <c r="AQ73" s="51"/>
    </row>
    <row r="74" spans="8:43" s="3" customFormat="1" ht="15" x14ac:dyDescent="0.25">
      <c r="H74" s="17"/>
      <c r="J74" s="38"/>
      <c r="M74" s="13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M74" s="51"/>
      <c r="AN74" s="51"/>
      <c r="AO74" s="51"/>
      <c r="AP74" s="51"/>
      <c r="AQ74" s="51"/>
    </row>
    <row r="75" spans="8:43" s="3" customFormat="1" ht="15" x14ac:dyDescent="0.25">
      <c r="H75" s="17"/>
      <c r="J75" s="38"/>
      <c r="M75" s="13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M75" s="51"/>
      <c r="AN75" s="51"/>
      <c r="AO75" s="51"/>
      <c r="AP75" s="51"/>
      <c r="AQ75" s="51"/>
    </row>
    <row r="76" spans="8:43" s="3" customFormat="1" ht="15" x14ac:dyDescent="0.25">
      <c r="H76" s="17"/>
      <c r="J76" s="38"/>
      <c r="M76" s="13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M76" s="51"/>
      <c r="AN76" s="51"/>
      <c r="AO76" s="51"/>
      <c r="AP76" s="51"/>
      <c r="AQ76" s="51"/>
    </row>
    <row r="77" spans="8:43" s="3" customFormat="1" ht="15" x14ac:dyDescent="0.25">
      <c r="H77" s="17"/>
      <c r="J77" s="38"/>
      <c r="M77" s="13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M77" s="51"/>
      <c r="AN77" s="51"/>
      <c r="AO77" s="51"/>
      <c r="AP77" s="51"/>
      <c r="AQ77" s="51"/>
    </row>
    <row r="78" spans="8:43" s="3" customFormat="1" ht="15" x14ac:dyDescent="0.25">
      <c r="H78" s="17"/>
      <c r="J78" s="38"/>
      <c r="M78" s="13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M78" s="51"/>
      <c r="AN78" s="51"/>
      <c r="AO78" s="51"/>
      <c r="AP78" s="51"/>
      <c r="AQ78" s="51"/>
    </row>
    <row r="79" spans="8:43" s="3" customFormat="1" ht="15" x14ac:dyDescent="0.25">
      <c r="H79" s="17"/>
      <c r="J79" s="38"/>
      <c r="M79" s="13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M79" s="51"/>
      <c r="AN79" s="51"/>
      <c r="AO79" s="51"/>
      <c r="AP79" s="51"/>
      <c r="AQ79" s="51"/>
    </row>
    <row r="80" spans="8:43" s="3" customFormat="1" ht="15" x14ac:dyDescent="0.25">
      <c r="H80" s="17"/>
      <c r="J80" s="38"/>
      <c r="M80" s="13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M80" s="51"/>
      <c r="AN80" s="51"/>
      <c r="AO80" s="51"/>
      <c r="AP80" s="51"/>
      <c r="AQ80" s="51"/>
    </row>
    <row r="81" spans="8:43" s="3" customFormat="1" ht="15" x14ac:dyDescent="0.25">
      <c r="H81" s="17"/>
      <c r="J81" s="38"/>
      <c r="M81" s="13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M81" s="51"/>
      <c r="AN81" s="51"/>
      <c r="AO81" s="51"/>
      <c r="AP81" s="51"/>
      <c r="AQ81" s="51"/>
    </row>
    <row r="82" spans="8:43" s="3" customFormat="1" ht="15" x14ac:dyDescent="0.25">
      <c r="H82" s="17"/>
      <c r="J82" s="38"/>
      <c r="M82" s="13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M82" s="51"/>
      <c r="AN82" s="51"/>
      <c r="AO82" s="51"/>
      <c r="AP82" s="51"/>
      <c r="AQ82" s="51"/>
    </row>
    <row r="83" spans="8:43" s="3" customFormat="1" ht="15" x14ac:dyDescent="0.25">
      <c r="H83" s="17"/>
      <c r="J83" s="38"/>
      <c r="M83" s="13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M83" s="51"/>
      <c r="AN83" s="51"/>
      <c r="AO83" s="51"/>
      <c r="AP83" s="51"/>
      <c r="AQ83" s="51"/>
    </row>
    <row r="84" spans="8:43" s="3" customFormat="1" ht="15" x14ac:dyDescent="0.25">
      <c r="H84" s="17"/>
      <c r="J84" s="38"/>
      <c r="M84" s="13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M84" s="51"/>
      <c r="AN84" s="51"/>
      <c r="AO84" s="51"/>
      <c r="AP84" s="51"/>
      <c r="AQ84" s="51"/>
    </row>
    <row r="85" spans="8:43" s="3" customFormat="1" ht="15" x14ac:dyDescent="0.25">
      <c r="H85" s="17"/>
      <c r="J85" s="38"/>
      <c r="M85" s="13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M85" s="51"/>
      <c r="AN85" s="51"/>
      <c r="AO85" s="51"/>
      <c r="AP85" s="51"/>
      <c r="AQ85" s="51"/>
    </row>
    <row r="86" spans="8:43" s="3" customFormat="1" ht="15" x14ac:dyDescent="0.25">
      <c r="H86" s="17"/>
      <c r="J86" s="38"/>
      <c r="M86" s="13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M86" s="51"/>
      <c r="AN86" s="51"/>
      <c r="AO86" s="51"/>
      <c r="AP86" s="51"/>
      <c r="AQ86" s="51"/>
    </row>
    <row r="87" spans="8:43" s="3" customFormat="1" ht="15" x14ac:dyDescent="0.25">
      <c r="H87" s="17"/>
      <c r="J87" s="38"/>
      <c r="M87" s="13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M87" s="51"/>
      <c r="AN87" s="51"/>
      <c r="AO87" s="51"/>
      <c r="AP87" s="51"/>
      <c r="AQ87" s="51"/>
    </row>
    <row r="88" spans="8:43" s="3" customFormat="1" ht="15" x14ac:dyDescent="0.25">
      <c r="H88" s="17"/>
      <c r="J88" s="38"/>
      <c r="M88" s="13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M88" s="51"/>
      <c r="AN88" s="51"/>
      <c r="AO88" s="51"/>
      <c r="AP88" s="51"/>
      <c r="AQ88" s="51"/>
    </row>
    <row r="89" spans="8:43" s="3" customFormat="1" ht="15" x14ac:dyDescent="0.25">
      <c r="H89" s="17"/>
      <c r="J89" s="38"/>
      <c r="M89" s="13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M89" s="51"/>
      <c r="AN89" s="51"/>
      <c r="AO89" s="51"/>
      <c r="AP89" s="51"/>
      <c r="AQ89" s="51"/>
    </row>
    <row r="90" spans="8:43" s="3" customFormat="1" ht="15" x14ac:dyDescent="0.25">
      <c r="H90" s="17"/>
      <c r="J90" s="38"/>
      <c r="M90" s="13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M90" s="51"/>
      <c r="AN90" s="51"/>
      <c r="AO90" s="51"/>
      <c r="AP90" s="51"/>
      <c r="AQ90" s="51"/>
    </row>
    <row r="91" spans="8:43" s="3" customFormat="1" ht="15" x14ac:dyDescent="0.25">
      <c r="H91" s="17"/>
      <c r="J91" s="38"/>
      <c r="M91" s="13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M91" s="51"/>
      <c r="AN91" s="51"/>
      <c r="AO91" s="51"/>
      <c r="AP91" s="51"/>
      <c r="AQ91" s="51"/>
    </row>
    <row r="92" spans="8:43" s="3" customFormat="1" ht="15" x14ac:dyDescent="0.25">
      <c r="H92" s="17"/>
      <c r="J92" s="38"/>
      <c r="M92" s="13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M92" s="51"/>
      <c r="AN92" s="51"/>
      <c r="AO92" s="51"/>
      <c r="AP92" s="51"/>
      <c r="AQ92" s="51"/>
    </row>
    <row r="93" spans="8:43" s="3" customFormat="1" ht="15" x14ac:dyDescent="0.25">
      <c r="H93" s="17"/>
      <c r="J93" s="38"/>
      <c r="M93" s="13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M93" s="51"/>
      <c r="AN93" s="51"/>
      <c r="AO93" s="51"/>
      <c r="AP93" s="51"/>
      <c r="AQ93" s="51"/>
    </row>
    <row r="94" spans="8:43" s="3" customFormat="1" ht="15" x14ac:dyDescent="0.25">
      <c r="H94" s="17"/>
      <c r="J94" s="38"/>
      <c r="M94" s="13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M94" s="51"/>
      <c r="AN94" s="51"/>
      <c r="AO94" s="51"/>
      <c r="AP94" s="51"/>
      <c r="AQ94" s="51"/>
    </row>
    <row r="95" spans="8:43" s="3" customFormat="1" ht="15" x14ac:dyDescent="0.25">
      <c r="H95" s="17"/>
      <c r="J95" s="38"/>
      <c r="M95" s="13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M95" s="51"/>
      <c r="AN95" s="51"/>
      <c r="AO95" s="51"/>
      <c r="AP95" s="51"/>
      <c r="AQ95" s="51"/>
    </row>
    <row r="96" spans="8:43" s="3" customFormat="1" ht="15" x14ac:dyDescent="0.25">
      <c r="H96" s="17"/>
      <c r="J96" s="38"/>
      <c r="M96" s="13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M96" s="51"/>
      <c r="AN96" s="51"/>
      <c r="AO96" s="51"/>
      <c r="AP96" s="51"/>
      <c r="AQ96" s="51"/>
    </row>
    <row r="97" spans="8:43" s="3" customFormat="1" ht="15" x14ac:dyDescent="0.25">
      <c r="H97" s="17"/>
      <c r="J97" s="38"/>
      <c r="M97" s="13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M97" s="51"/>
      <c r="AN97" s="51"/>
      <c r="AO97" s="51"/>
      <c r="AP97" s="51"/>
      <c r="AQ97" s="51"/>
    </row>
    <row r="98" spans="8:43" s="3" customFormat="1" ht="15" x14ac:dyDescent="0.25">
      <c r="H98" s="17"/>
      <c r="J98" s="38"/>
      <c r="M98" s="13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M98" s="51"/>
      <c r="AN98" s="51"/>
      <c r="AO98" s="51"/>
      <c r="AP98" s="51"/>
      <c r="AQ98" s="51"/>
    </row>
    <row r="99" spans="8:43" s="3" customFormat="1" ht="15" x14ac:dyDescent="0.25">
      <c r="H99" s="17"/>
      <c r="J99" s="38"/>
      <c r="M99" s="13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M99" s="51"/>
      <c r="AN99" s="51"/>
      <c r="AO99" s="51"/>
      <c r="AP99" s="51"/>
      <c r="AQ99" s="51"/>
    </row>
    <row r="100" spans="8:43" s="3" customFormat="1" ht="15" x14ac:dyDescent="0.25">
      <c r="H100" s="17"/>
      <c r="J100" s="38"/>
      <c r="M100" s="13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M100" s="51"/>
      <c r="AN100" s="51"/>
      <c r="AO100" s="51"/>
      <c r="AP100" s="51"/>
      <c r="AQ100" s="51"/>
    </row>
    <row r="101" spans="8:43" s="3" customFormat="1" ht="15" x14ac:dyDescent="0.25">
      <c r="H101" s="17"/>
      <c r="J101" s="38"/>
      <c r="M101" s="13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M101" s="51"/>
      <c r="AN101" s="51"/>
      <c r="AO101" s="51"/>
      <c r="AP101" s="51"/>
      <c r="AQ101" s="51"/>
    </row>
    <row r="102" spans="8:43" s="3" customFormat="1" ht="15" x14ac:dyDescent="0.25">
      <c r="H102" s="17"/>
      <c r="J102" s="38"/>
      <c r="M102" s="13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M102" s="51"/>
      <c r="AN102" s="51"/>
      <c r="AO102" s="51"/>
      <c r="AP102" s="51"/>
      <c r="AQ102" s="51"/>
    </row>
    <row r="103" spans="8:43" s="3" customFormat="1" ht="15" x14ac:dyDescent="0.25">
      <c r="H103" s="17"/>
      <c r="J103" s="38"/>
      <c r="M103" s="13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M103" s="51"/>
      <c r="AN103" s="51"/>
      <c r="AO103" s="51"/>
      <c r="AP103" s="51"/>
      <c r="AQ103" s="51"/>
    </row>
    <row r="104" spans="8:43" s="3" customFormat="1" ht="15" x14ac:dyDescent="0.25">
      <c r="H104" s="17"/>
      <c r="J104" s="38"/>
      <c r="M104" s="13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M104" s="51"/>
      <c r="AN104" s="51"/>
      <c r="AO104" s="51"/>
      <c r="AP104" s="51"/>
      <c r="AQ104" s="51"/>
    </row>
    <row r="105" spans="8:43" s="3" customFormat="1" ht="15" x14ac:dyDescent="0.25">
      <c r="H105" s="17"/>
      <c r="J105" s="38"/>
      <c r="M105" s="13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M105" s="51"/>
      <c r="AN105" s="51"/>
      <c r="AO105" s="51"/>
      <c r="AP105" s="51"/>
      <c r="AQ105" s="51"/>
    </row>
    <row r="106" spans="8:43" s="3" customFormat="1" ht="15" x14ac:dyDescent="0.25">
      <c r="H106" s="17"/>
      <c r="J106" s="38"/>
      <c r="M106" s="13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M106" s="51"/>
      <c r="AN106" s="51"/>
      <c r="AO106" s="51"/>
      <c r="AP106" s="51"/>
      <c r="AQ106" s="51"/>
    </row>
    <row r="107" spans="8:43" s="3" customFormat="1" ht="15" x14ac:dyDescent="0.25">
      <c r="H107" s="17"/>
      <c r="J107" s="38"/>
      <c r="M107" s="13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M107" s="51"/>
      <c r="AN107" s="51"/>
      <c r="AO107" s="51"/>
      <c r="AP107" s="51"/>
      <c r="AQ107" s="51"/>
    </row>
    <row r="108" spans="8:43" s="3" customFormat="1" ht="15" x14ac:dyDescent="0.25">
      <c r="H108" s="17"/>
      <c r="J108" s="38"/>
      <c r="M108" s="13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M108" s="51"/>
      <c r="AN108" s="51"/>
      <c r="AO108" s="51"/>
      <c r="AP108" s="51"/>
      <c r="AQ108" s="51"/>
    </row>
    <row r="109" spans="8:43" s="3" customFormat="1" ht="15" x14ac:dyDescent="0.25">
      <c r="H109" s="17"/>
      <c r="J109" s="38"/>
      <c r="M109" s="13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M109" s="51"/>
      <c r="AN109" s="51"/>
      <c r="AO109" s="51"/>
      <c r="AP109" s="51"/>
      <c r="AQ109" s="51"/>
    </row>
    <row r="110" spans="8:43" s="3" customFormat="1" ht="15" x14ac:dyDescent="0.25">
      <c r="H110" s="17"/>
      <c r="J110" s="38"/>
      <c r="M110" s="13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M110" s="51"/>
      <c r="AN110" s="51"/>
      <c r="AO110" s="51"/>
      <c r="AP110" s="51"/>
      <c r="AQ110" s="51"/>
    </row>
    <row r="111" spans="8:43" s="3" customFormat="1" ht="15" x14ac:dyDescent="0.25">
      <c r="H111" s="17"/>
      <c r="J111" s="38"/>
      <c r="M111" s="13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M111" s="51"/>
      <c r="AN111" s="51"/>
      <c r="AO111" s="51"/>
      <c r="AP111" s="51"/>
      <c r="AQ111" s="51"/>
    </row>
    <row r="112" spans="8:43" ht="15" x14ac:dyDescent="0.25">
      <c r="Z112" s="51"/>
      <c r="AA112" s="51"/>
    </row>
  </sheetData>
  <phoneticPr fontId="2" type="noConversion"/>
  <printOptions horizontalCentered="1"/>
  <pageMargins left="0.74803149606299213" right="0.15748031496062992" top="0.86614173228346458" bottom="0.51181102362204722" header="0.51181102362204722" footer="0.51181102362204722"/>
  <pageSetup paperSize="9" scale="86" firstPageNumber="7" pageOrder="overThenDown" orientation="portrait" useFirstPageNumber="1" r:id="rId1"/>
  <headerFooter scaleWithDoc="0" alignWithMargins="0">
    <oddFooter>&amp;C&amp;"Times New Roman,Normal"&amp;11&amp;P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23"/>
  <sheetViews>
    <sheetView showGridLines="0" zoomScaleNormal="100" zoomScaleSheetLayoutView="100" workbookViewId="0">
      <selection activeCell="A4" sqref="A4"/>
    </sheetView>
  </sheetViews>
  <sheetFormatPr defaultRowHeight="12.75" x14ac:dyDescent="0.2"/>
  <cols>
    <col min="1" max="1" width="16.140625" style="40" customWidth="1"/>
    <col min="2" max="2" width="37.7109375" style="40" customWidth="1"/>
    <col min="3" max="3" width="5.42578125" style="84" bestFit="1" customWidth="1"/>
    <col min="4" max="4" width="9.85546875" style="40" bestFit="1" customWidth="1"/>
    <col min="5" max="5" width="2.85546875" style="40" customWidth="1"/>
    <col min="6" max="6" width="10.42578125" style="40" customWidth="1"/>
    <col min="7" max="7" width="2.7109375" style="40" customWidth="1"/>
    <col min="8" max="8" width="16.85546875" style="40" bestFit="1" customWidth="1"/>
    <col min="9" max="9" width="2.7109375" style="40" customWidth="1"/>
    <col min="10" max="10" width="11.5703125" style="118" bestFit="1" customWidth="1"/>
    <col min="11" max="11" width="9.140625" style="40"/>
    <col min="12" max="12" width="12.140625" style="85" hidden="1" customWidth="1"/>
    <col min="13" max="13" width="10.42578125" style="40" hidden="1" customWidth="1"/>
    <col min="14" max="14" width="0" style="40" hidden="1" customWidth="1"/>
    <col min="15" max="16384" width="9.140625" style="40"/>
  </cols>
  <sheetData>
    <row r="1" spans="1:12" s="35" customFormat="1" ht="23.25" customHeight="1" x14ac:dyDescent="0.3">
      <c r="A1" s="119" t="s">
        <v>45</v>
      </c>
      <c r="B1" s="195"/>
      <c r="C1" s="196"/>
      <c r="D1" s="197"/>
      <c r="E1" s="197"/>
      <c r="F1" s="197"/>
      <c r="G1" s="197"/>
      <c r="H1" s="181"/>
      <c r="I1" s="181"/>
      <c r="J1" s="198"/>
      <c r="K1" s="199"/>
      <c r="L1" s="53"/>
    </row>
    <row r="2" spans="1:12" s="35" customFormat="1" ht="14.25" customHeight="1" x14ac:dyDescent="0.25">
      <c r="A2" s="200"/>
      <c r="B2" s="201"/>
      <c r="C2" s="202"/>
      <c r="D2" s="203"/>
      <c r="E2" s="203"/>
      <c r="F2" s="203"/>
      <c r="G2" s="203"/>
      <c r="H2" s="63"/>
      <c r="I2" s="63"/>
      <c r="J2" s="204"/>
      <c r="K2" s="205"/>
      <c r="L2" s="53"/>
    </row>
    <row r="3" spans="1:12" s="35" customFormat="1" ht="18" customHeight="1" x14ac:dyDescent="0.3">
      <c r="A3" s="206" t="s">
        <v>167</v>
      </c>
      <c r="B3" s="201"/>
      <c r="C3" s="202"/>
      <c r="D3" s="203"/>
      <c r="E3" s="203"/>
      <c r="F3" s="203"/>
      <c r="G3" s="203"/>
      <c r="H3" s="63"/>
      <c r="I3" s="63"/>
      <c r="J3" s="204"/>
      <c r="K3" s="205"/>
      <c r="L3" s="53"/>
    </row>
    <row r="4" spans="1:12" s="35" customFormat="1" ht="14.25" customHeight="1" x14ac:dyDescent="0.25">
      <c r="A4" s="200"/>
      <c r="B4" s="201"/>
      <c r="C4" s="202"/>
      <c r="D4" s="203"/>
      <c r="E4" s="203"/>
      <c r="F4" s="203"/>
      <c r="G4" s="203"/>
      <c r="H4" s="63"/>
      <c r="I4" s="63"/>
      <c r="J4" s="204"/>
      <c r="K4" s="205"/>
      <c r="L4" s="53"/>
    </row>
    <row r="5" spans="1:12" s="78" customFormat="1" ht="14.25" customHeight="1" x14ac:dyDescent="0.25">
      <c r="A5" s="187" t="s">
        <v>156</v>
      </c>
      <c r="B5" s="207"/>
      <c r="C5" s="208"/>
      <c r="D5" s="209"/>
      <c r="E5" s="209"/>
      <c r="F5" s="209"/>
      <c r="G5" s="209"/>
      <c r="H5" s="210"/>
      <c r="I5" s="210"/>
      <c r="J5" s="211"/>
      <c r="K5" s="212"/>
      <c r="L5" s="79"/>
    </row>
    <row r="6" spans="1:12" s="35" customFormat="1" ht="14.25" customHeight="1" x14ac:dyDescent="0.25">
      <c r="A6" s="213"/>
      <c r="B6" s="203"/>
      <c r="C6" s="214"/>
      <c r="D6" s="203"/>
      <c r="E6" s="203"/>
      <c r="F6" s="203"/>
      <c r="G6" s="203"/>
      <c r="H6" s="63"/>
      <c r="I6" s="63"/>
      <c r="J6" s="204"/>
      <c r="K6" s="205"/>
      <c r="L6" s="53"/>
    </row>
    <row r="7" spans="1:12" s="35" customFormat="1" ht="14.25" customHeight="1" x14ac:dyDescent="0.25">
      <c r="A7" s="215" t="s">
        <v>44</v>
      </c>
      <c r="B7" s="203"/>
      <c r="C7" s="214"/>
      <c r="D7" s="203"/>
      <c r="E7" s="203"/>
      <c r="F7" s="203"/>
      <c r="G7" s="203"/>
      <c r="H7" s="63"/>
      <c r="I7" s="63"/>
      <c r="J7" s="204"/>
      <c r="K7" s="205"/>
      <c r="L7" s="53"/>
    </row>
    <row r="8" spans="1:12" s="35" customFormat="1" ht="14.25" customHeight="1" x14ac:dyDescent="0.25">
      <c r="A8" s="216"/>
      <c r="B8" s="203"/>
      <c r="C8" s="214"/>
      <c r="D8" s="217"/>
      <c r="E8" s="217"/>
      <c r="F8" s="131"/>
      <c r="G8" s="217"/>
      <c r="H8" s="131"/>
      <c r="I8" s="131"/>
      <c r="J8" s="218"/>
      <c r="K8" s="205"/>
      <c r="L8" s="53"/>
    </row>
    <row r="9" spans="1:12" s="3" customFormat="1" ht="14.25" customHeight="1" x14ac:dyDescent="0.25">
      <c r="A9" s="159"/>
      <c r="B9" s="13"/>
      <c r="C9" s="21"/>
      <c r="D9" s="18"/>
      <c r="E9" s="18"/>
      <c r="F9" s="217" t="s">
        <v>60</v>
      </c>
      <c r="G9" s="18"/>
      <c r="H9" s="219" t="s">
        <v>98</v>
      </c>
      <c r="I9" s="18"/>
      <c r="J9" s="220"/>
      <c r="K9" s="160"/>
      <c r="L9" s="51"/>
    </row>
    <row r="10" spans="1:12" s="3" customFormat="1" ht="14.25" customHeight="1" x14ac:dyDescent="0.25">
      <c r="A10" s="159"/>
      <c r="B10" s="13"/>
      <c r="C10" s="21" t="s">
        <v>40</v>
      </c>
      <c r="D10" s="18" t="s">
        <v>16</v>
      </c>
      <c r="E10" s="18"/>
      <c r="F10" s="18" t="s">
        <v>61</v>
      </c>
      <c r="G10" s="18"/>
      <c r="H10" s="26" t="s">
        <v>99</v>
      </c>
      <c r="I10" s="18"/>
      <c r="J10" s="220" t="s">
        <v>17</v>
      </c>
      <c r="K10" s="160"/>
      <c r="L10" s="51"/>
    </row>
    <row r="11" spans="1:12" s="3" customFormat="1" ht="14.25" customHeight="1" x14ac:dyDescent="0.25">
      <c r="A11" s="174" t="s">
        <v>151</v>
      </c>
      <c r="B11" s="13"/>
      <c r="C11" s="21"/>
      <c r="D11" s="24">
        <v>960</v>
      </c>
      <c r="E11" s="24"/>
      <c r="F11" s="24">
        <v>4</v>
      </c>
      <c r="G11" s="24"/>
      <c r="H11" s="24">
        <v>-372</v>
      </c>
      <c r="I11" s="24"/>
      <c r="J11" s="113">
        <f>SUM(D11:H11)</f>
        <v>592</v>
      </c>
      <c r="K11" s="160"/>
      <c r="L11" s="51"/>
    </row>
    <row r="12" spans="1:12" s="3" customFormat="1" ht="14.25" customHeight="1" x14ac:dyDescent="0.25">
      <c r="A12" s="174"/>
      <c r="B12" s="13"/>
      <c r="C12" s="21"/>
      <c r="D12" s="1"/>
      <c r="E12" s="1"/>
      <c r="F12" s="1"/>
      <c r="G12" s="1"/>
      <c r="H12" s="1"/>
      <c r="I12" s="1"/>
      <c r="J12" s="113"/>
      <c r="K12" s="160"/>
      <c r="L12" s="51"/>
    </row>
    <row r="13" spans="1:12" s="3" customFormat="1" ht="14.25" customHeight="1" x14ac:dyDescent="0.25">
      <c r="A13" s="174" t="s">
        <v>154</v>
      </c>
      <c r="B13" s="13"/>
      <c r="C13" s="21"/>
      <c r="D13" s="1">
        <v>150</v>
      </c>
      <c r="E13" s="1"/>
      <c r="F13" s="1"/>
      <c r="G13" s="1"/>
      <c r="H13" s="1"/>
      <c r="I13" s="1"/>
      <c r="J13" s="113">
        <f t="shared" ref="J13" si="0">SUM(D13:H13)</f>
        <v>150</v>
      </c>
      <c r="K13" s="160"/>
      <c r="L13" s="51"/>
    </row>
    <row r="14" spans="1:12" s="3" customFormat="1" ht="14.25" customHeight="1" x14ac:dyDescent="0.25">
      <c r="A14" s="174"/>
      <c r="B14" s="13"/>
      <c r="C14" s="21"/>
      <c r="D14" s="1"/>
      <c r="E14" s="1"/>
      <c r="F14" s="1"/>
      <c r="G14" s="1"/>
      <c r="H14" s="1"/>
      <c r="I14" s="1"/>
      <c r="J14" s="113"/>
      <c r="K14" s="160"/>
      <c r="L14" s="51"/>
    </row>
    <row r="15" spans="1:12" s="3" customFormat="1" ht="14.25" customHeight="1" x14ac:dyDescent="0.25">
      <c r="A15" s="174" t="s">
        <v>97</v>
      </c>
      <c r="B15" s="13"/>
      <c r="C15" s="21"/>
      <c r="D15" s="1">
        <v>0</v>
      </c>
      <c r="E15" s="1"/>
      <c r="F15" s="1">
        <v>0</v>
      </c>
      <c r="G15" s="1"/>
      <c r="H15" s="24">
        <f>+DR!J28</f>
        <v>-328</v>
      </c>
      <c r="I15" s="1"/>
      <c r="J15" s="113">
        <f>SUM(D15:H15)</f>
        <v>-328</v>
      </c>
      <c r="K15" s="160"/>
      <c r="L15" s="51"/>
    </row>
    <row r="16" spans="1:12" s="3" customFormat="1" ht="14.25" hidden="1" customHeight="1" x14ac:dyDescent="0.25">
      <c r="A16" s="159"/>
      <c r="B16" s="13"/>
      <c r="C16" s="21"/>
      <c r="D16" s="1"/>
      <c r="E16" s="1"/>
      <c r="F16" s="1"/>
      <c r="G16" s="1"/>
      <c r="H16" s="1"/>
      <c r="I16" s="1"/>
      <c r="J16" s="113">
        <f t="shared" ref="J16:J21" si="1">SUM(D16:H16)</f>
        <v>0</v>
      </c>
      <c r="K16" s="160"/>
      <c r="L16" s="51"/>
    </row>
    <row r="17" spans="1:13" s="3" customFormat="1" ht="14.25" hidden="1" customHeight="1" x14ac:dyDescent="0.25">
      <c r="A17" s="174" t="s">
        <v>58</v>
      </c>
      <c r="B17" s="13"/>
      <c r="C17" s="21"/>
      <c r="D17" s="1"/>
      <c r="E17" s="1"/>
      <c r="F17" s="1"/>
      <c r="G17" s="1"/>
      <c r="H17" s="1"/>
      <c r="I17" s="1"/>
      <c r="J17" s="113">
        <f t="shared" si="1"/>
        <v>0</v>
      </c>
      <c r="K17" s="160"/>
      <c r="L17" s="51"/>
    </row>
    <row r="18" spans="1:13" s="3" customFormat="1" ht="17.25" hidden="1" x14ac:dyDescent="0.4">
      <c r="A18" s="159" t="s">
        <v>70</v>
      </c>
      <c r="B18" s="13"/>
      <c r="C18" s="21"/>
      <c r="D18" s="80">
        <v>0</v>
      </c>
      <c r="E18" s="80"/>
      <c r="F18" s="80">
        <v>0</v>
      </c>
      <c r="G18" s="80"/>
      <c r="H18" s="80">
        <v>0</v>
      </c>
      <c r="I18" s="80"/>
      <c r="J18" s="113">
        <f t="shared" si="1"/>
        <v>0</v>
      </c>
      <c r="K18" s="160"/>
      <c r="L18" s="51"/>
    </row>
    <row r="19" spans="1:13" s="3" customFormat="1" ht="14.25" hidden="1" customHeight="1" x14ac:dyDescent="0.25">
      <c r="A19" s="159" t="s">
        <v>59</v>
      </c>
      <c r="B19" s="13"/>
      <c r="C19" s="21"/>
      <c r="D19" s="1">
        <v>0</v>
      </c>
      <c r="E19" s="1"/>
      <c r="F19" s="1">
        <v>0</v>
      </c>
      <c r="G19" s="1"/>
      <c r="H19" s="1">
        <v>0</v>
      </c>
      <c r="I19" s="1"/>
      <c r="J19" s="113">
        <f t="shared" si="1"/>
        <v>0</v>
      </c>
      <c r="K19" s="160"/>
      <c r="L19" s="51"/>
    </row>
    <row r="20" spans="1:13" s="3" customFormat="1" ht="14.25" hidden="1" customHeight="1" x14ac:dyDescent="0.25">
      <c r="A20" s="159"/>
      <c r="B20" s="13"/>
      <c r="C20" s="21"/>
      <c r="D20" s="1"/>
      <c r="E20" s="1"/>
      <c r="F20" s="1"/>
      <c r="G20" s="1"/>
      <c r="H20" s="1"/>
      <c r="I20" s="1"/>
      <c r="J20" s="113"/>
      <c r="K20" s="160"/>
      <c r="L20" s="51"/>
    </row>
    <row r="21" spans="1:13" s="3" customFormat="1" ht="14.25" hidden="1" customHeight="1" x14ac:dyDescent="0.25">
      <c r="A21" s="174" t="s">
        <v>70</v>
      </c>
      <c r="B21" s="13"/>
      <c r="C21" s="21"/>
      <c r="D21" s="1"/>
      <c r="E21" s="1"/>
      <c r="F21" s="24">
        <v>0</v>
      </c>
      <c r="G21" s="1"/>
      <c r="H21" s="1">
        <v>0</v>
      </c>
      <c r="I21" s="1"/>
      <c r="J21" s="113">
        <f t="shared" si="1"/>
        <v>0</v>
      </c>
      <c r="K21" s="160"/>
      <c r="L21" s="51"/>
    </row>
    <row r="22" spans="1:13" s="3" customFormat="1" ht="14.25" customHeight="1" x14ac:dyDescent="0.25">
      <c r="A22" s="159"/>
      <c r="B22" s="13"/>
      <c r="C22" s="21"/>
      <c r="D22" s="2"/>
      <c r="E22" s="1"/>
      <c r="F22" s="2"/>
      <c r="G22" s="1"/>
      <c r="H22" s="2"/>
      <c r="I22" s="1"/>
      <c r="J22" s="115"/>
      <c r="K22" s="160"/>
      <c r="L22" s="51"/>
    </row>
    <row r="23" spans="1:13" s="3" customFormat="1" ht="14.25" customHeight="1" thickBot="1" x14ac:dyDescent="0.3">
      <c r="A23" s="174" t="s">
        <v>152</v>
      </c>
      <c r="B23" s="13"/>
      <c r="C23" s="21"/>
      <c r="D23" s="15">
        <f>SUM(D11:D19)</f>
        <v>1110</v>
      </c>
      <c r="E23" s="24"/>
      <c r="F23" s="15">
        <f>+F11+F15+F21</f>
        <v>4</v>
      </c>
      <c r="G23" s="24"/>
      <c r="H23" s="15">
        <f>SUM(H11:H19)</f>
        <v>-700</v>
      </c>
      <c r="I23" s="24"/>
      <c r="J23" s="114">
        <f>SUM(D23:I23)</f>
        <v>414</v>
      </c>
      <c r="K23" s="160"/>
      <c r="L23" s="51"/>
    </row>
    <row r="24" spans="1:13" s="3" customFormat="1" ht="14.25" customHeight="1" thickTop="1" x14ac:dyDescent="0.25">
      <c r="A24" s="174"/>
      <c r="B24" s="13"/>
      <c r="C24" s="21"/>
      <c r="D24" s="1"/>
      <c r="E24" s="1"/>
      <c r="F24" s="1"/>
      <c r="G24" s="1"/>
      <c r="H24" s="1"/>
      <c r="I24" s="1"/>
      <c r="J24" s="113"/>
      <c r="K24" s="160"/>
      <c r="L24" s="51"/>
    </row>
    <row r="25" spans="1:13" s="3" customFormat="1" ht="14.25" customHeight="1" thickBot="1" x14ac:dyDescent="0.3">
      <c r="A25" s="174" t="s">
        <v>27</v>
      </c>
      <c r="B25" s="13"/>
      <c r="C25" s="21"/>
      <c r="D25" s="15">
        <f>D23-D11</f>
        <v>150</v>
      </c>
      <c r="E25" s="24"/>
      <c r="F25" s="15">
        <f>F23-F11</f>
        <v>0</v>
      </c>
      <c r="G25" s="24"/>
      <c r="H25" s="15">
        <f>H23-H11</f>
        <v>-328</v>
      </c>
      <c r="I25" s="24"/>
      <c r="J25" s="114">
        <f>J23-J11</f>
        <v>-178</v>
      </c>
      <c r="K25" s="160"/>
      <c r="L25" s="51"/>
    </row>
    <row r="26" spans="1:13" s="3" customFormat="1" ht="14.25" customHeight="1" thickTop="1" x14ac:dyDescent="0.25">
      <c r="A26" s="159"/>
      <c r="B26" s="13"/>
      <c r="C26" s="21"/>
      <c r="D26" s="18"/>
      <c r="E26" s="18"/>
      <c r="F26" s="1"/>
      <c r="G26" s="13"/>
      <c r="H26" s="219"/>
      <c r="I26" s="161"/>
      <c r="J26" s="220"/>
      <c r="K26" s="160"/>
      <c r="L26" s="51"/>
    </row>
    <row r="27" spans="1:13" s="3" customFormat="1" ht="14.25" customHeight="1" x14ac:dyDescent="0.25">
      <c r="A27" s="174" t="s">
        <v>153</v>
      </c>
      <c r="B27" s="13"/>
      <c r="C27" s="21"/>
      <c r="D27" s="24">
        <v>960</v>
      </c>
      <c r="E27" s="24"/>
      <c r="F27" s="24">
        <v>4</v>
      </c>
      <c r="G27" s="24"/>
      <c r="H27" s="24">
        <v>-383</v>
      </c>
      <c r="I27" s="24"/>
      <c r="J27" s="113">
        <f>SUM(D27:H27)</f>
        <v>581</v>
      </c>
      <c r="K27" s="160"/>
      <c r="L27" s="51"/>
      <c r="M27" s="4"/>
    </row>
    <row r="28" spans="1:13" s="3" customFormat="1" ht="14.25" customHeight="1" x14ac:dyDescent="0.25">
      <c r="A28" s="174"/>
      <c r="B28" s="13"/>
      <c r="C28" s="21"/>
      <c r="D28" s="1"/>
      <c r="E28" s="1"/>
      <c r="F28" s="1"/>
      <c r="G28" s="1"/>
      <c r="H28" s="1"/>
      <c r="I28" s="1"/>
      <c r="J28" s="113"/>
      <c r="K28" s="160"/>
      <c r="L28" s="51">
        <v>800000</v>
      </c>
      <c r="M28" s="4" t="s">
        <v>86</v>
      </c>
    </row>
    <row r="29" spans="1:13" s="3" customFormat="1" ht="14.25" customHeight="1" x14ac:dyDescent="0.25">
      <c r="A29" s="174" t="s">
        <v>154</v>
      </c>
      <c r="B29" s="13"/>
      <c r="C29" s="21"/>
      <c r="D29" s="1">
        <v>150</v>
      </c>
      <c r="E29" s="1"/>
      <c r="F29" s="1"/>
      <c r="G29" s="1"/>
      <c r="H29" s="1">
        <v>0</v>
      </c>
      <c r="I29" s="1"/>
      <c r="J29" s="113">
        <f>SUM(D29:H29)</f>
        <v>150</v>
      </c>
      <c r="K29" s="160"/>
      <c r="L29" s="51"/>
      <c r="M29" s="4"/>
    </row>
    <row r="30" spans="1:13" s="3" customFormat="1" ht="14.25" customHeight="1" x14ac:dyDescent="0.25">
      <c r="A30" s="174"/>
      <c r="B30" s="13"/>
      <c r="C30" s="21"/>
      <c r="D30" s="1"/>
      <c r="E30" s="1"/>
      <c r="F30" s="1"/>
      <c r="G30" s="1"/>
      <c r="H30" s="1"/>
      <c r="I30" s="1"/>
      <c r="J30" s="113"/>
      <c r="K30" s="160"/>
      <c r="L30" s="51"/>
      <c r="M30" s="4"/>
    </row>
    <row r="31" spans="1:13" s="3" customFormat="1" ht="14.25" customHeight="1" x14ac:dyDescent="0.25">
      <c r="A31" s="174" t="s">
        <v>137</v>
      </c>
      <c r="B31" s="13"/>
      <c r="C31" s="21"/>
      <c r="D31" s="1">
        <v>0</v>
      </c>
      <c r="E31" s="1"/>
      <c r="F31" s="1">
        <v>-4</v>
      </c>
      <c r="G31" s="1"/>
      <c r="H31" s="24">
        <v>-313</v>
      </c>
      <c r="I31" s="1"/>
      <c r="J31" s="113">
        <f t="shared" ref="J31" si="2">SUM(D31:H31)</f>
        <v>-317</v>
      </c>
      <c r="K31" s="160"/>
      <c r="L31" s="51">
        <v>-410000</v>
      </c>
      <c r="M31" s="4" t="s">
        <v>87</v>
      </c>
    </row>
    <row r="32" spans="1:13" s="3" customFormat="1" ht="14.25" hidden="1" customHeight="1" x14ac:dyDescent="0.25">
      <c r="A32" s="159"/>
      <c r="B32" s="13"/>
      <c r="C32" s="21"/>
      <c r="D32" s="1"/>
      <c r="E32" s="1"/>
      <c r="F32" s="1"/>
      <c r="G32" s="1"/>
      <c r="H32" s="1"/>
      <c r="I32" s="1"/>
      <c r="J32" s="113"/>
      <c r="K32" s="160"/>
      <c r="L32" s="51">
        <v>360568.13</v>
      </c>
      <c r="M32" s="4" t="s">
        <v>88</v>
      </c>
    </row>
    <row r="33" spans="1:16" s="3" customFormat="1" ht="14.25" hidden="1" customHeight="1" x14ac:dyDescent="0.25">
      <c r="A33" s="174" t="s">
        <v>58</v>
      </c>
      <c r="B33" s="13"/>
      <c r="C33" s="21"/>
      <c r="D33" s="1"/>
      <c r="E33" s="1"/>
      <c r="F33" s="1"/>
      <c r="G33" s="1"/>
      <c r="H33" s="1"/>
      <c r="I33" s="1"/>
      <c r="J33" s="113"/>
      <c r="K33" s="160"/>
      <c r="L33" s="51">
        <v>-32801.949999999997</v>
      </c>
      <c r="M33" s="4" t="s">
        <v>89</v>
      </c>
    </row>
    <row r="34" spans="1:16" s="3" customFormat="1" ht="14.25" hidden="1" customHeight="1" x14ac:dyDescent="0.4">
      <c r="A34" s="159" t="s">
        <v>70</v>
      </c>
      <c r="B34" s="13"/>
      <c r="C34" s="21"/>
      <c r="D34" s="80">
        <v>0</v>
      </c>
      <c r="E34" s="80"/>
      <c r="F34" s="80">
        <v>0</v>
      </c>
      <c r="G34" s="80"/>
      <c r="H34" s="80">
        <v>0</v>
      </c>
      <c r="I34" s="80"/>
      <c r="J34" s="116">
        <f>SUM(D34:H34)</f>
        <v>0</v>
      </c>
      <c r="K34" s="160"/>
      <c r="L34" s="51"/>
      <c r="M34" s="4"/>
    </row>
    <row r="35" spans="1:16" s="13" customFormat="1" ht="14.25" hidden="1" customHeight="1" x14ac:dyDescent="0.25">
      <c r="A35" s="159" t="s">
        <v>59</v>
      </c>
      <c r="C35" s="21"/>
      <c r="D35" s="1"/>
      <c r="E35" s="1"/>
      <c r="F35" s="1"/>
      <c r="G35" s="1"/>
      <c r="H35" s="1"/>
      <c r="I35" s="1"/>
      <c r="J35" s="113">
        <f>SUM(D35:H35)</f>
        <v>0</v>
      </c>
      <c r="K35" s="160"/>
      <c r="L35" s="81"/>
    </row>
    <row r="36" spans="1:16" s="13" customFormat="1" ht="14.25" customHeight="1" x14ac:dyDescent="0.25">
      <c r="A36" s="159"/>
      <c r="C36" s="21"/>
      <c r="D36" s="2"/>
      <c r="E36" s="1"/>
      <c r="F36" s="2"/>
      <c r="G36" s="1"/>
      <c r="H36" s="2"/>
      <c r="I36" s="1"/>
      <c r="J36" s="115"/>
      <c r="K36" s="160"/>
      <c r="L36" s="81">
        <f>SUM(L28:L35)</f>
        <v>717766.18</v>
      </c>
      <c r="M36" s="82" t="s">
        <v>90</v>
      </c>
    </row>
    <row r="37" spans="1:16" s="13" customFormat="1" ht="14.25" customHeight="1" thickBot="1" x14ac:dyDescent="0.3">
      <c r="A37" s="174" t="s">
        <v>152</v>
      </c>
      <c r="C37" s="21"/>
      <c r="D37" s="15">
        <f>SUM(D27:D35)</f>
        <v>1110</v>
      </c>
      <c r="E37" s="24"/>
      <c r="F37" s="15">
        <f>SUM(F27:F35)</f>
        <v>0</v>
      </c>
      <c r="G37" s="24"/>
      <c r="H37" s="15">
        <f>SUM(H27:H35)</f>
        <v>-696</v>
      </c>
      <c r="I37" s="24"/>
      <c r="J37" s="115">
        <f>SUM(D37:I37)</f>
        <v>414</v>
      </c>
      <c r="K37" s="160"/>
      <c r="L37" s="81"/>
      <c r="P37" s="164"/>
    </row>
    <row r="38" spans="1:16" s="13" customFormat="1" ht="14.25" customHeight="1" thickTop="1" x14ac:dyDescent="0.25">
      <c r="A38" s="174"/>
      <c r="C38" s="21"/>
      <c r="D38" s="1"/>
      <c r="E38" s="1"/>
      <c r="F38" s="1"/>
      <c r="G38" s="1"/>
      <c r="H38" s="1"/>
      <c r="I38" s="1"/>
      <c r="J38" s="113"/>
      <c r="K38" s="160"/>
      <c r="L38" s="81"/>
    </row>
    <row r="39" spans="1:16" s="13" customFormat="1" ht="14.25" customHeight="1" thickBot="1" x14ac:dyDescent="0.3">
      <c r="A39" s="174" t="s">
        <v>75</v>
      </c>
      <c r="C39" s="21"/>
      <c r="D39" s="15">
        <f>D37-D27</f>
        <v>150</v>
      </c>
      <c r="E39" s="24"/>
      <c r="F39" s="15">
        <f>F37-F27</f>
        <v>-4</v>
      </c>
      <c r="G39" s="24"/>
      <c r="H39" s="15">
        <f>H37-H27</f>
        <v>-313</v>
      </c>
      <c r="I39" s="24"/>
      <c r="J39" s="114">
        <f>J37-J27</f>
        <v>-167</v>
      </c>
      <c r="K39" s="160"/>
      <c r="L39" s="81"/>
    </row>
    <row r="40" spans="1:16" s="13" customFormat="1" ht="14.25" customHeight="1" thickTop="1" x14ac:dyDescent="0.25">
      <c r="A40" s="174"/>
      <c r="C40" s="21"/>
      <c r="D40" s="1"/>
      <c r="E40" s="1"/>
      <c r="F40" s="1"/>
      <c r="G40" s="1"/>
      <c r="H40" s="1"/>
      <c r="I40" s="1"/>
      <c r="J40" s="113"/>
      <c r="K40" s="160"/>
      <c r="L40" s="81"/>
      <c r="M40" s="13" t="s">
        <v>91</v>
      </c>
    </row>
    <row r="41" spans="1:16" s="13" customFormat="1" ht="14.25" customHeight="1" x14ac:dyDescent="0.25">
      <c r="A41" s="174" t="s">
        <v>142</v>
      </c>
      <c r="C41" s="21"/>
      <c r="D41" s="24">
        <v>960</v>
      </c>
      <c r="E41" s="24"/>
      <c r="F41" s="24">
        <v>4</v>
      </c>
      <c r="G41" s="24"/>
      <c r="H41" s="24">
        <v>-182</v>
      </c>
      <c r="I41" s="24"/>
      <c r="J41" s="113">
        <f>SUM(D41:H41)</f>
        <v>782</v>
      </c>
      <c r="K41" s="160"/>
      <c r="L41" s="81"/>
    </row>
    <row r="42" spans="1:16" s="3" customFormat="1" ht="14.25" customHeight="1" x14ac:dyDescent="0.25">
      <c r="A42" s="174"/>
      <c r="B42" s="13"/>
      <c r="C42" s="21"/>
      <c r="D42" s="1"/>
      <c r="E42" s="1"/>
      <c r="F42" s="1"/>
      <c r="G42" s="1"/>
      <c r="H42" s="1"/>
      <c r="I42" s="1"/>
      <c r="J42" s="113"/>
      <c r="K42" s="160"/>
      <c r="L42" s="51"/>
    </row>
    <row r="43" spans="1:16" s="280" customFormat="1" ht="14.25" customHeight="1" x14ac:dyDescent="0.25">
      <c r="A43" s="274" t="s">
        <v>137</v>
      </c>
      <c r="B43" s="275"/>
      <c r="C43" s="221"/>
      <c r="D43" s="276">
        <v>0</v>
      </c>
      <c r="E43" s="277"/>
      <c r="F43" s="276">
        <v>0</v>
      </c>
      <c r="G43" s="277"/>
      <c r="H43" s="115">
        <v>-200</v>
      </c>
      <c r="I43" s="277"/>
      <c r="J43" s="115">
        <f t="shared" ref="J43" si="3">SUM(D43:H43)</f>
        <v>-200</v>
      </c>
      <c r="K43" s="278"/>
      <c r="L43" s="279"/>
    </row>
    <row r="44" spans="1:16" s="3" customFormat="1" ht="14.25" hidden="1" customHeight="1" x14ac:dyDescent="0.25">
      <c r="A44" s="159" t="s">
        <v>59</v>
      </c>
      <c r="B44" s="13"/>
      <c r="C44" s="21"/>
      <c r="D44" s="1">
        <v>0</v>
      </c>
      <c r="E44" s="1"/>
      <c r="F44" s="1">
        <v>0</v>
      </c>
      <c r="G44" s="1"/>
      <c r="H44" s="1">
        <v>0</v>
      </c>
      <c r="I44" s="1"/>
      <c r="J44" s="113">
        <f>SUM(D44:H44)</f>
        <v>0</v>
      </c>
      <c r="K44" s="160"/>
      <c r="L44" s="51"/>
    </row>
    <row r="45" spans="1:16" s="3" customFormat="1" ht="14.25" customHeight="1" thickBot="1" x14ac:dyDescent="0.3">
      <c r="A45" s="159"/>
      <c r="B45" s="13"/>
      <c r="C45" s="21"/>
      <c r="D45" s="24"/>
      <c r="E45" s="24"/>
      <c r="F45" s="24"/>
      <c r="G45" s="24"/>
      <c r="H45" s="24"/>
      <c r="I45" s="24"/>
      <c r="J45" s="113"/>
      <c r="K45" s="160"/>
      <c r="L45" s="51"/>
    </row>
    <row r="46" spans="1:16" s="3" customFormat="1" ht="14.25" customHeight="1" thickBot="1" x14ac:dyDescent="0.3">
      <c r="A46" s="174" t="s">
        <v>141</v>
      </c>
      <c r="B46" s="13"/>
      <c r="C46" s="83"/>
      <c r="D46" s="15">
        <f>SUM(D41:D44)</f>
        <v>960</v>
      </c>
      <c r="E46" s="24"/>
      <c r="F46" s="15">
        <f>SUM(F41:F44)</f>
        <v>4</v>
      </c>
      <c r="G46" s="24"/>
      <c r="H46" s="15">
        <f>SUM(H41:H44)</f>
        <v>-382</v>
      </c>
      <c r="I46" s="24"/>
      <c r="J46" s="114">
        <f>SUM(J41:J44)</f>
        <v>582</v>
      </c>
      <c r="K46" s="160"/>
      <c r="L46" s="51"/>
    </row>
    <row r="47" spans="1:16" s="3" customFormat="1" ht="14.25" customHeight="1" x14ac:dyDescent="0.25">
      <c r="A47" s="174"/>
      <c r="B47" s="13"/>
      <c r="C47" s="21"/>
      <c r="D47" s="24"/>
      <c r="E47" s="24"/>
      <c r="F47" s="24"/>
      <c r="G47" s="24"/>
      <c r="H47" s="24"/>
      <c r="I47" s="24"/>
      <c r="J47" s="113"/>
      <c r="K47" s="160"/>
      <c r="L47" s="51"/>
    </row>
    <row r="48" spans="1:16" s="3" customFormat="1" ht="14.25" customHeight="1" thickBot="1" x14ac:dyDescent="0.3">
      <c r="A48" s="174" t="s">
        <v>22</v>
      </c>
      <c r="B48" s="13"/>
      <c r="C48" s="21"/>
      <c r="D48" s="15">
        <f>D46-D41</f>
        <v>0</v>
      </c>
      <c r="E48" s="24"/>
      <c r="F48" s="15">
        <f>F46-F41</f>
        <v>0</v>
      </c>
      <c r="G48" s="24"/>
      <c r="H48" s="15">
        <f>H46-H41</f>
        <v>-200</v>
      </c>
      <c r="I48" s="24"/>
      <c r="J48" s="114">
        <f>J46-J41</f>
        <v>-200</v>
      </c>
      <c r="K48" s="160"/>
      <c r="L48" s="51"/>
    </row>
    <row r="49" spans="1:12" s="3" customFormat="1" ht="14.25" customHeight="1" thickTop="1" x14ac:dyDescent="0.25">
      <c r="A49" s="159"/>
      <c r="B49" s="13"/>
      <c r="C49" s="21"/>
      <c r="D49" s="13"/>
      <c r="E49" s="13"/>
      <c r="F49" s="13"/>
      <c r="G49" s="13"/>
      <c r="H49" s="13"/>
      <c r="I49" s="13"/>
      <c r="J49" s="221"/>
      <c r="K49" s="160"/>
      <c r="L49" s="51"/>
    </row>
    <row r="50" spans="1:12" s="3" customFormat="1" ht="14.25" customHeight="1" x14ac:dyDescent="0.25">
      <c r="A50" s="159"/>
      <c r="B50" s="13"/>
      <c r="C50" s="21"/>
      <c r="D50" s="13"/>
      <c r="E50" s="13"/>
      <c r="F50" s="13"/>
      <c r="G50" s="13"/>
      <c r="H50" s="13"/>
      <c r="I50" s="13"/>
      <c r="J50" s="221"/>
      <c r="K50" s="160"/>
      <c r="L50" s="51"/>
    </row>
    <row r="51" spans="1:12" s="3" customFormat="1" ht="14.25" customHeight="1" x14ac:dyDescent="0.25">
      <c r="A51" s="159" t="s">
        <v>21</v>
      </c>
      <c r="B51" s="13"/>
      <c r="C51" s="21"/>
      <c r="D51" s="13"/>
      <c r="E51" s="13"/>
      <c r="F51" s="13"/>
      <c r="G51" s="13"/>
      <c r="H51" s="13"/>
      <c r="I51" s="13"/>
      <c r="J51" s="221"/>
      <c r="K51" s="160"/>
      <c r="L51" s="51"/>
    </row>
    <row r="52" spans="1:12" s="3" customFormat="1" ht="15.75" thickBot="1" x14ac:dyDescent="0.3">
      <c r="A52" s="175"/>
      <c r="B52" s="176"/>
      <c r="C52" s="179"/>
      <c r="D52" s="176"/>
      <c r="E52" s="176"/>
      <c r="F52" s="176"/>
      <c r="G52" s="176"/>
      <c r="H52" s="176"/>
      <c r="I52" s="176"/>
      <c r="J52" s="222"/>
      <c r="K52" s="180"/>
      <c r="L52" s="51"/>
    </row>
    <row r="53" spans="1:12" s="3" customFormat="1" ht="15" x14ac:dyDescent="0.25">
      <c r="C53" s="7"/>
      <c r="J53" s="117"/>
      <c r="L53" s="51"/>
    </row>
    <row r="54" spans="1:12" s="3" customFormat="1" ht="15" x14ac:dyDescent="0.25">
      <c r="C54" s="7"/>
      <c r="J54" s="117"/>
      <c r="L54" s="51"/>
    </row>
    <row r="55" spans="1:12" s="3" customFormat="1" ht="15" x14ac:dyDescent="0.25">
      <c r="C55" s="7"/>
      <c r="J55" s="117"/>
      <c r="L55" s="51"/>
    </row>
    <row r="56" spans="1:12" s="3" customFormat="1" ht="15" x14ac:dyDescent="0.25">
      <c r="C56" s="7"/>
      <c r="J56" s="117"/>
      <c r="L56" s="51"/>
    </row>
    <row r="57" spans="1:12" s="3" customFormat="1" ht="15" x14ac:dyDescent="0.25">
      <c r="C57" s="7"/>
      <c r="J57" s="117"/>
      <c r="L57" s="51"/>
    </row>
    <row r="58" spans="1:12" s="3" customFormat="1" ht="15" x14ac:dyDescent="0.25">
      <c r="C58" s="7"/>
      <c r="J58" s="117"/>
      <c r="L58" s="51"/>
    </row>
    <row r="59" spans="1:12" s="3" customFormat="1" ht="15" x14ac:dyDescent="0.25">
      <c r="C59" s="7"/>
      <c r="J59" s="117"/>
      <c r="L59" s="51"/>
    </row>
    <row r="60" spans="1:12" s="3" customFormat="1" ht="15" x14ac:dyDescent="0.25">
      <c r="C60" s="7"/>
      <c r="J60" s="117"/>
      <c r="L60" s="51"/>
    </row>
    <row r="61" spans="1:12" s="3" customFormat="1" ht="15" x14ac:dyDescent="0.25">
      <c r="C61" s="7"/>
      <c r="J61" s="117"/>
      <c r="L61" s="51"/>
    </row>
    <row r="62" spans="1:12" s="3" customFormat="1" ht="15" x14ac:dyDescent="0.25">
      <c r="C62" s="7"/>
      <c r="J62" s="117"/>
      <c r="L62" s="51"/>
    </row>
    <row r="63" spans="1:12" s="3" customFormat="1" ht="15" x14ac:dyDescent="0.25">
      <c r="C63" s="7"/>
      <c r="J63" s="117"/>
      <c r="L63" s="51"/>
    </row>
    <row r="64" spans="1:12" s="3" customFormat="1" ht="15" x14ac:dyDescent="0.25">
      <c r="C64" s="7"/>
      <c r="J64" s="117"/>
      <c r="L64" s="51"/>
    </row>
    <row r="65" spans="3:12" s="3" customFormat="1" ht="15" x14ac:dyDescent="0.25">
      <c r="C65" s="7"/>
      <c r="J65" s="117"/>
      <c r="L65" s="51"/>
    </row>
    <row r="66" spans="3:12" s="3" customFormat="1" ht="15" x14ac:dyDescent="0.25">
      <c r="C66" s="7"/>
      <c r="J66" s="117"/>
      <c r="L66" s="51"/>
    </row>
    <row r="67" spans="3:12" s="3" customFormat="1" ht="15" x14ac:dyDescent="0.25">
      <c r="C67" s="7"/>
      <c r="J67" s="117"/>
      <c r="L67" s="51"/>
    </row>
    <row r="68" spans="3:12" s="3" customFormat="1" ht="15" x14ac:dyDescent="0.25">
      <c r="C68" s="7"/>
      <c r="J68" s="117"/>
      <c r="L68" s="51"/>
    </row>
    <row r="69" spans="3:12" s="3" customFormat="1" ht="15" x14ac:dyDescent="0.25">
      <c r="C69" s="7"/>
      <c r="J69" s="117"/>
      <c r="L69" s="51"/>
    </row>
    <row r="70" spans="3:12" s="3" customFormat="1" ht="15" x14ac:dyDescent="0.25">
      <c r="C70" s="7"/>
      <c r="J70" s="117"/>
      <c r="L70" s="51"/>
    </row>
    <row r="71" spans="3:12" s="3" customFormat="1" ht="15" x14ac:dyDescent="0.25">
      <c r="C71" s="7"/>
      <c r="J71" s="117"/>
      <c r="L71" s="51"/>
    </row>
    <row r="72" spans="3:12" s="3" customFormat="1" ht="15" x14ac:dyDescent="0.25">
      <c r="C72" s="7"/>
      <c r="J72" s="117"/>
      <c r="L72" s="51"/>
    </row>
    <row r="73" spans="3:12" s="3" customFormat="1" ht="15" x14ac:dyDescent="0.25">
      <c r="C73" s="7"/>
      <c r="J73" s="117"/>
      <c r="L73" s="51"/>
    </row>
    <row r="74" spans="3:12" s="3" customFormat="1" ht="15" x14ac:dyDescent="0.25">
      <c r="C74" s="7"/>
      <c r="J74" s="117"/>
      <c r="L74" s="51"/>
    </row>
    <row r="75" spans="3:12" s="3" customFormat="1" ht="15" x14ac:dyDescent="0.25">
      <c r="C75" s="7"/>
      <c r="J75" s="117"/>
      <c r="L75" s="51"/>
    </row>
    <row r="76" spans="3:12" s="3" customFormat="1" ht="15" x14ac:dyDescent="0.25">
      <c r="C76" s="7"/>
      <c r="J76" s="117"/>
      <c r="L76" s="51"/>
    </row>
    <row r="77" spans="3:12" s="3" customFormat="1" ht="15" x14ac:dyDescent="0.25">
      <c r="C77" s="7"/>
      <c r="J77" s="117"/>
      <c r="L77" s="51"/>
    </row>
    <row r="78" spans="3:12" s="3" customFormat="1" ht="15" x14ac:dyDescent="0.25">
      <c r="C78" s="7"/>
      <c r="J78" s="117"/>
      <c r="L78" s="51"/>
    </row>
    <row r="79" spans="3:12" s="3" customFormat="1" ht="15" x14ac:dyDescent="0.25">
      <c r="C79" s="7"/>
      <c r="J79" s="117"/>
      <c r="L79" s="51"/>
    </row>
    <row r="80" spans="3:12" s="3" customFormat="1" ht="15" x14ac:dyDescent="0.25">
      <c r="C80" s="7"/>
      <c r="J80" s="117"/>
      <c r="L80" s="51"/>
    </row>
    <row r="81" spans="3:12" s="3" customFormat="1" ht="15" x14ac:dyDescent="0.25">
      <c r="C81" s="7"/>
      <c r="J81" s="117"/>
      <c r="L81" s="51"/>
    </row>
    <row r="82" spans="3:12" s="3" customFormat="1" ht="15" x14ac:dyDescent="0.25">
      <c r="C82" s="7"/>
      <c r="J82" s="117"/>
      <c r="L82" s="51"/>
    </row>
    <row r="83" spans="3:12" s="3" customFormat="1" ht="15" x14ac:dyDescent="0.25">
      <c r="C83" s="7"/>
      <c r="J83" s="117"/>
      <c r="L83" s="51"/>
    </row>
    <row r="84" spans="3:12" s="3" customFormat="1" ht="15" x14ac:dyDescent="0.25">
      <c r="C84" s="7"/>
      <c r="J84" s="117"/>
      <c r="L84" s="51"/>
    </row>
    <row r="85" spans="3:12" s="3" customFormat="1" ht="15" x14ac:dyDescent="0.25">
      <c r="C85" s="7"/>
      <c r="J85" s="117"/>
      <c r="L85" s="51"/>
    </row>
    <row r="86" spans="3:12" s="3" customFormat="1" ht="15" x14ac:dyDescent="0.25">
      <c r="C86" s="7"/>
      <c r="J86" s="117"/>
      <c r="L86" s="51"/>
    </row>
    <row r="87" spans="3:12" s="3" customFormat="1" ht="15" x14ac:dyDescent="0.25">
      <c r="C87" s="7"/>
      <c r="J87" s="117"/>
      <c r="L87" s="51"/>
    </row>
    <row r="88" spans="3:12" s="3" customFormat="1" ht="15" x14ac:dyDescent="0.25">
      <c r="C88" s="7"/>
      <c r="J88" s="117"/>
      <c r="L88" s="51"/>
    </row>
    <row r="89" spans="3:12" s="3" customFormat="1" ht="15" x14ac:dyDescent="0.25">
      <c r="C89" s="7"/>
      <c r="J89" s="117"/>
      <c r="L89" s="51"/>
    </row>
    <row r="90" spans="3:12" s="3" customFormat="1" ht="15" x14ac:dyDescent="0.25">
      <c r="C90" s="7"/>
      <c r="J90" s="117"/>
      <c r="L90" s="51"/>
    </row>
    <row r="91" spans="3:12" s="3" customFormat="1" ht="15" x14ac:dyDescent="0.25">
      <c r="C91" s="7"/>
      <c r="J91" s="117"/>
      <c r="L91" s="51"/>
    </row>
    <row r="92" spans="3:12" s="3" customFormat="1" ht="15" x14ac:dyDescent="0.25">
      <c r="C92" s="7"/>
      <c r="J92" s="117"/>
      <c r="L92" s="51"/>
    </row>
    <row r="93" spans="3:12" s="3" customFormat="1" ht="15" x14ac:dyDescent="0.25">
      <c r="C93" s="7"/>
      <c r="J93" s="117"/>
      <c r="L93" s="51"/>
    </row>
    <row r="94" spans="3:12" s="3" customFormat="1" ht="15" x14ac:dyDescent="0.25">
      <c r="C94" s="7"/>
      <c r="J94" s="117"/>
      <c r="L94" s="51"/>
    </row>
    <row r="95" spans="3:12" s="3" customFormat="1" ht="15" x14ac:dyDescent="0.25">
      <c r="C95" s="7"/>
      <c r="J95" s="117"/>
      <c r="L95" s="51"/>
    </row>
    <row r="96" spans="3:12" s="3" customFormat="1" ht="15" x14ac:dyDescent="0.25">
      <c r="C96" s="7"/>
      <c r="J96" s="117"/>
      <c r="L96" s="51"/>
    </row>
    <row r="97" spans="3:12" s="3" customFormat="1" ht="15" x14ac:dyDescent="0.25">
      <c r="C97" s="7"/>
      <c r="J97" s="117"/>
      <c r="L97" s="51"/>
    </row>
    <row r="98" spans="3:12" s="3" customFormat="1" ht="15" x14ac:dyDescent="0.25">
      <c r="C98" s="7"/>
      <c r="J98" s="117"/>
      <c r="L98" s="51"/>
    </row>
    <row r="99" spans="3:12" s="3" customFormat="1" ht="15" x14ac:dyDescent="0.25">
      <c r="C99" s="7"/>
      <c r="J99" s="117"/>
      <c r="L99" s="51"/>
    </row>
    <row r="100" spans="3:12" s="3" customFormat="1" ht="15" x14ac:dyDescent="0.25">
      <c r="C100" s="7"/>
      <c r="J100" s="117"/>
      <c r="L100" s="51"/>
    </row>
    <row r="101" spans="3:12" s="3" customFormat="1" ht="15" x14ac:dyDescent="0.25">
      <c r="C101" s="7"/>
      <c r="J101" s="117"/>
      <c r="L101" s="51"/>
    </row>
    <row r="102" spans="3:12" s="3" customFormat="1" ht="15" x14ac:dyDescent="0.25">
      <c r="C102" s="7"/>
      <c r="J102" s="117"/>
      <c r="L102" s="51"/>
    </row>
    <row r="103" spans="3:12" s="3" customFormat="1" ht="15" x14ac:dyDescent="0.25">
      <c r="C103" s="7"/>
      <c r="J103" s="117"/>
      <c r="L103" s="51"/>
    </row>
    <row r="104" spans="3:12" s="3" customFormat="1" ht="15" x14ac:dyDescent="0.25">
      <c r="C104" s="7"/>
      <c r="J104" s="117"/>
      <c r="L104" s="51"/>
    </row>
    <row r="105" spans="3:12" s="3" customFormat="1" ht="15" x14ac:dyDescent="0.25">
      <c r="C105" s="7"/>
      <c r="J105" s="117"/>
      <c r="L105" s="51"/>
    </row>
    <row r="106" spans="3:12" s="3" customFormat="1" ht="15" x14ac:dyDescent="0.25">
      <c r="C106" s="7"/>
      <c r="J106" s="117"/>
      <c r="L106" s="51"/>
    </row>
    <row r="107" spans="3:12" s="3" customFormat="1" ht="15" x14ac:dyDescent="0.25">
      <c r="C107" s="7"/>
      <c r="J107" s="117"/>
      <c r="L107" s="51"/>
    </row>
    <row r="108" spans="3:12" s="3" customFormat="1" ht="15" x14ac:dyDescent="0.25">
      <c r="C108" s="7"/>
      <c r="J108" s="117"/>
      <c r="L108" s="51"/>
    </row>
    <row r="109" spans="3:12" s="3" customFormat="1" ht="15" x14ac:dyDescent="0.25">
      <c r="C109" s="7"/>
      <c r="J109" s="117"/>
      <c r="L109" s="51"/>
    </row>
    <row r="110" spans="3:12" s="3" customFormat="1" ht="15" x14ac:dyDescent="0.25">
      <c r="C110" s="7"/>
      <c r="J110" s="117"/>
      <c r="L110" s="51"/>
    </row>
    <row r="111" spans="3:12" s="3" customFormat="1" ht="15" x14ac:dyDescent="0.25">
      <c r="C111" s="7"/>
      <c r="J111" s="117"/>
      <c r="L111" s="51"/>
    </row>
    <row r="112" spans="3:12" s="3" customFormat="1" ht="15" x14ac:dyDescent="0.25">
      <c r="C112" s="7"/>
      <c r="J112" s="117"/>
      <c r="L112" s="51"/>
    </row>
    <row r="113" spans="3:12" s="3" customFormat="1" ht="15" x14ac:dyDescent="0.25">
      <c r="C113" s="7"/>
      <c r="J113" s="117"/>
      <c r="L113" s="51"/>
    </row>
    <row r="114" spans="3:12" s="3" customFormat="1" ht="15" x14ac:dyDescent="0.25">
      <c r="C114" s="7"/>
      <c r="J114" s="117"/>
      <c r="L114" s="51"/>
    </row>
    <row r="115" spans="3:12" s="3" customFormat="1" ht="15" x14ac:dyDescent="0.25">
      <c r="C115" s="7"/>
      <c r="J115" s="117"/>
      <c r="L115" s="51"/>
    </row>
    <row r="116" spans="3:12" s="3" customFormat="1" ht="15" x14ac:dyDescent="0.25">
      <c r="C116" s="7"/>
      <c r="J116" s="117"/>
      <c r="L116" s="51"/>
    </row>
    <row r="117" spans="3:12" s="3" customFormat="1" ht="15" x14ac:dyDescent="0.25">
      <c r="C117" s="7"/>
      <c r="J117" s="117"/>
      <c r="L117" s="51"/>
    </row>
    <row r="118" spans="3:12" s="3" customFormat="1" ht="15" x14ac:dyDescent="0.25">
      <c r="C118" s="7"/>
      <c r="J118" s="117"/>
      <c r="L118" s="51"/>
    </row>
    <row r="119" spans="3:12" s="3" customFormat="1" ht="15" x14ac:dyDescent="0.25">
      <c r="C119" s="7"/>
      <c r="J119" s="117"/>
      <c r="L119" s="51"/>
    </row>
    <row r="120" spans="3:12" s="3" customFormat="1" ht="15" x14ac:dyDescent="0.25">
      <c r="C120" s="7"/>
      <c r="J120" s="117"/>
      <c r="L120" s="51"/>
    </row>
    <row r="121" spans="3:12" s="3" customFormat="1" ht="15" x14ac:dyDescent="0.25">
      <c r="C121" s="7"/>
      <c r="J121" s="117"/>
      <c r="L121" s="51"/>
    </row>
    <row r="122" spans="3:12" s="3" customFormat="1" ht="15" x14ac:dyDescent="0.25">
      <c r="C122" s="7"/>
      <c r="J122" s="117"/>
      <c r="L122" s="51"/>
    </row>
    <row r="123" spans="3:12" s="3" customFormat="1" ht="15" x14ac:dyDescent="0.25">
      <c r="C123" s="7"/>
      <c r="J123" s="117"/>
      <c r="L123" s="51"/>
    </row>
  </sheetData>
  <phoneticPr fontId="2" type="noConversion"/>
  <printOptions horizontalCentered="1"/>
  <pageMargins left="0.74803149606299213" right="0.35433070866141736" top="1.0629921259842521" bottom="0.51181102362204722" header="0.51181102362204722" footer="0.51181102362204722"/>
  <pageSetup paperSize="9" scale="30" firstPageNumber="8" pageOrder="overThenDown" orientation="landscape" useFirstPageNumber="1" r:id="rId1"/>
  <headerFooter scaleWithDoc="0" alignWithMargins="0">
    <oddFooter>&amp;C&amp;"Times New Roman,Normal"&amp;11&amp;P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91"/>
  <sheetViews>
    <sheetView showGridLines="0" zoomScaleNormal="100" zoomScaleSheetLayoutView="100" workbookViewId="0">
      <selection activeCell="A3" sqref="A3"/>
    </sheetView>
  </sheetViews>
  <sheetFormatPr defaultRowHeight="12.75" x14ac:dyDescent="0.2"/>
  <cols>
    <col min="1" max="3" width="2.140625" style="23" customWidth="1"/>
    <col min="4" max="4" width="54.7109375" style="23" customWidth="1"/>
    <col min="5" max="5" width="8" style="8" hidden="1" customWidth="1"/>
    <col min="6" max="6" width="1.5703125" style="9" bestFit="1" customWidth="1"/>
    <col min="7" max="7" width="12.7109375" style="318" bestFit="1" customWidth="1"/>
    <col min="8" max="8" width="2.7109375" style="319" customWidth="1"/>
    <col min="9" max="9" width="9.85546875" style="319" bestFit="1" customWidth="1"/>
    <col min="10" max="10" width="1.42578125" style="319" bestFit="1" customWidth="1"/>
    <col min="11" max="13" width="9.140625" style="23"/>
    <col min="14" max="14" width="10.28515625" style="23" bestFit="1" customWidth="1"/>
    <col min="15" max="16384" width="9.140625" style="23"/>
  </cols>
  <sheetData>
    <row r="1" spans="1:16" s="41" customFormat="1" ht="23.25" customHeight="1" x14ac:dyDescent="0.3">
      <c r="A1" s="119" t="str">
        <f>BP!A1</f>
        <v xml:space="preserve">CONEXION Corretora de Câmbio Ltda.      </v>
      </c>
      <c r="B1" s="223"/>
      <c r="C1" s="223"/>
      <c r="D1" s="223"/>
      <c r="E1" s="224"/>
      <c r="F1" s="224"/>
      <c r="G1" s="287"/>
      <c r="H1" s="288"/>
      <c r="I1" s="288"/>
      <c r="J1" s="288"/>
      <c r="K1" s="225"/>
      <c r="L1" s="226"/>
      <c r="M1" s="281"/>
    </row>
    <row r="2" spans="1:16" s="43" customFormat="1" ht="14.25" customHeight="1" x14ac:dyDescent="0.25">
      <c r="A2" s="227"/>
      <c r="B2" s="228"/>
      <c r="C2" s="228"/>
      <c r="D2" s="228"/>
      <c r="E2" s="42"/>
      <c r="F2" s="42"/>
      <c r="G2" s="289"/>
      <c r="H2" s="290"/>
      <c r="I2" s="290"/>
      <c r="J2" s="290"/>
      <c r="K2" s="229"/>
      <c r="L2" s="230"/>
      <c r="M2" s="229"/>
    </row>
    <row r="3" spans="1:16" ht="18" customHeight="1" x14ac:dyDescent="0.3">
      <c r="A3" s="231" t="s">
        <v>166</v>
      </c>
      <c r="B3" s="232"/>
      <c r="C3" s="232"/>
      <c r="D3" s="232"/>
      <c r="E3" s="9"/>
      <c r="G3" s="291"/>
      <c r="H3" s="292"/>
      <c r="I3" s="292"/>
      <c r="J3" s="292"/>
      <c r="K3" s="64"/>
      <c r="L3" s="233"/>
      <c r="M3" s="64"/>
    </row>
    <row r="4" spans="1:16" s="35" customFormat="1" ht="14.25" customHeight="1" x14ac:dyDescent="0.25">
      <c r="A4" s="234"/>
      <c r="B4" s="132"/>
      <c r="C4" s="132"/>
      <c r="D4" s="132"/>
      <c r="E4" s="44"/>
      <c r="F4" s="44"/>
      <c r="G4" s="293"/>
      <c r="H4" s="294"/>
      <c r="I4" s="294"/>
      <c r="J4" s="294"/>
      <c r="K4" s="63"/>
      <c r="L4" s="205"/>
      <c r="M4" s="63"/>
    </row>
    <row r="5" spans="1:16" ht="14.25" customHeight="1" x14ac:dyDescent="0.3">
      <c r="A5" s="187" t="s">
        <v>156</v>
      </c>
      <c r="B5" s="235"/>
      <c r="C5" s="235"/>
      <c r="D5" s="235"/>
      <c r="E5" s="9"/>
      <c r="G5" s="291"/>
      <c r="H5" s="292"/>
      <c r="I5" s="292"/>
      <c r="J5" s="292"/>
      <c r="K5" s="64"/>
      <c r="L5" s="233"/>
      <c r="M5" s="64"/>
    </row>
    <row r="6" spans="1:16" ht="14.25" customHeight="1" x14ac:dyDescent="0.25">
      <c r="A6" s="236"/>
      <c r="B6" s="237"/>
      <c r="C6" s="237"/>
      <c r="D6" s="237"/>
      <c r="E6" s="9"/>
      <c r="G6" s="291"/>
      <c r="H6" s="292"/>
      <c r="I6" s="292"/>
      <c r="J6" s="292"/>
      <c r="K6" s="64"/>
      <c r="L6" s="233"/>
      <c r="M6" s="64"/>
    </row>
    <row r="7" spans="1:16" ht="14.25" customHeight="1" x14ac:dyDescent="0.25">
      <c r="A7" s="238" t="s">
        <v>44</v>
      </c>
      <c r="B7" s="239"/>
      <c r="C7" s="150"/>
      <c r="D7" s="150"/>
      <c r="E7" s="9"/>
      <c r="G7" s="291"/>
      <c r="H7" s="292"/>
      <c r="I7" s="292"/>
      <c r="J7" s="292"/>
      <c r="K7" s="64"/>
      <c r="L7" s="233"/>
      <c r="M7" s="64"/>
    </row>
    <row r="8" spans="1:16" ht="14.25" customHeight="1" x14ac:dyDescent="0.25">
      <c r="A8" s="240"/>
      <c r="B8" s="239"/>
      <c r="C8" s="150"/>
      <c r="D8" s="150"/>
      <c r="E8" s="9"/>
      <c r="G8" s="291"/>
      <c r="H8" s="292"/>
      <c r="I8" s="292"/>
      <c r="J8" s="292"/>
      <c r="K8" s="64"/>
      <c r="L8" s="233"/>
      <c r="M8" s="64"/>
    </row>
    <row r="9" spans="1:16" ht="14.25" customHeight="1" x14ac:dyDescent="0.25">
      <c r="A9" s="240"/>
      <c r="B9" s="239"/>
      <c r="C9" s="150"/>
      <c r="D9" s="150"/>
      <c r="E9" s="9"/>
      <c r="G9" s="295" t="s">
        <v>64</v>
      </c>
      <c r="H9" s="296"/>
      <c r="I9" s="297" t="s">
        <v>54</v>
      </c>
      <c r="J9" s="292"/>
      <c r="K9" s="243" t="s">
        <v>54</v>
      </c>
      <c r="L9" s="233"/>
      <c r="M9" s="64"/>
    </row>
    <row r="10" spans="1:16" s="46" customFormat="1" ht="17.25" x14ac:dyDescent="0.4">
      <c r="A10" s="244"/>
      <c r="B10" s="245"/>
      <c r="C10" s="245"/>
      <c r="D10" s="245"/>
      <c r="E10" s="25">
        <v>2013</v>
      </c>
      <c r="F10" s="45"/>
      <c r="G10" s="298">
        <v>2021</v>
      </c>
      <c r="H10" s="299"/>
      <c r="I10" s="298">
        <v>2021</v>
      </c>
      <c r="J10" s="299"/>
      <c r="K10" s="25">
        <v>2020</v>
      </c>
      <c r="L10" s="247"/>
      <c r="M10" s="246"/>
    </row>
    <row r="11" spans="1:16" ht="14.25" customHeight="1" x14ac:dyDescent="0.25">
      <c r="A11" s="248"/>
      <c r="B11" s="150"/>
      <c r="C11" s="150"/>
      <c r="D11" s="150"/>
      <c r="E11" s="26"/>
      <c r="F11" s="47"/>
      <c r="G11" s="300"/>
      <c r="H11" s="292"/>
      <c r="I11" s="301"/>
      <c r="J11" s="292"/>
      <c r="K11" s="26"/>
      <c r="L11" s="233"/>
      <c r="M11" s="64"/>
    </row>
    <row r="12" spans="1:16" s="3" customFormat="1" ht="14.25" customHeight="1" x14ac:dyDescent="0.25">
      <c r="A12" s="174" t="s">
        <v>28</v>
      </c>
      <c r="B12" s="13"/>
      <c r="C12" s="13"/>
      <c r="D12" s="13"/>
      <c r="E12" s="34"/>
      <c r="F12" s="34"/>
      <c r="G12" s="302"/>
      <c r="H12" s="303"/>
      <c r="I12" s="304"/>
      <c r="J12" s="303"/>
      <c r="K12" s="34"/>
      <c r="L12" s="160"/>
      <c r="M12" s="13"/>
    </row>
    <row r="13" spans="1:16" s="3" customFormat="1" ht="14.25" customHeight="1" x14ac:dyDescent="0.25">
      <c r="A13" s="159"/>
      <c r="B13" s="163" t="s">
        <v>135</v>
      </c>
      <c r="C13" s="13"/>
      <c r="D13" s="13"/>
      <c r="E13" s="28">
        <v>0</v>
      </c>
      <c r="F13" s="28"/>
      <c r="G13" s="302">
        <f>+DR!J34</f>
        <v>-328</v>
      </c>
      <c r="H13" s="303"/>
      <c r="I13" s="305">
        <v>-313</v>
      </c>
      <c r="J13" s="303"/>
      <c r="K13" s="28">
        <v>-200</v>
      </c>
      <c r="L13" s="160"/>
      <c r="M13" s="13"/>
      <c r="O13" s="4"/>
      <c r="P13" s="60"/>
    </row>
    <row r="14" spans="1:16" s="3" customFormat="1" ht="14.25" customHeight="1" x14ac:dyDescent="0.25">
      <c r="A14" s="159"/>
      <c r="B14" s="163" t="s">
        <v>63</v>
      </c>
      <c r="C14" s="13"/>
      <c r="D14" s="13"/>
      <c r="E14" s="28"/>
      <c r="F14" s="28"/>
      <c r="G14" s="302">
        <v>5</v>
      </c>
      <c r="H14" s="303"/>
      <c r="I14" s="302">
        <v>14</v>
      </c>
      <c r="J14" s="303"/>
      <c r="K14" s="87">
        <v>20</v>
      </c>
      <c r="L14" s="160"/>
      <c r="M14" s="13"/>
      <c r="N14" s="4"/>
      <c r="O14" s="4"/>
      <c r="P14" s="60"/>
    </row>
    <row r="15" spans="1:16" s="3" customFormat="1" ht="14.25" customHeight="1" x14ac:dyDescent="0.25">
      <c r="A15" s="159"/>
      <c r="B15" s="13" t="s">
        <v>157</v>
      </c>
      <c r="C15" s="13"/>
      <c r="D15" s="13"/>
      <c r="E15" s="28"/>
      <c r="F15" s="28"/>
      <c r="G15" s="306">
        <v>-5</v>
      </c>
      <c r="H15" s="303"/>
      <c r="I15" s="307">
        <v>0</v>
      </c>
      <c r="J15" s="303"/>
      <c r="K15" s="29">
        <v>0</v>
      </c>
      <c r="L15" s="160"/>
      <c r="M15" s="13"/>
      <c r="O15" s="4"/>
      <c r="P15" s="60"/>
    </row>
    <row r="16" spans="1:16" s="3" customFormat="1" ht="14.25" customHeight="1" x14ac:dyDescent="0.25">
      <c r="A16" s="159"/>
      <c r="B16" s="13"/>
      <c r="C16" s="13"/>
      <c r="D16" s="13"/>
      <c r="E16" s="28">
        <f>SUM(E13:E13)</f>
        <v>0</v>
      </c>
      <c r="F16" s="28"/>
      <c r="G16" s="308">
        <f>+G13+G14+G15</f>
        <v>-328</v>
      </c>
      <c r="H16" s="303"/>
      <c r="I16" s="309">
        <f>SUM(I13:I14)</f>
        <v>-299</v>
      </c>
      <c r="J16" s="303"/>
      <c r="K16" s="30">
        <f>SUM(K13:K14)</f>
        <v>-180</v>
      </c>
      <c r="L16" s="160"/>
      <c r="M16" s="13"/>
      <c r="N16" s="30"/>
      <c r="O16" s="4"/>
      <c r="P16" s="60"/>
    </row>
    <row r="17" spans="1:18" s="3" customFormat="1" ht="14.25" customHeight="1" x14ac:dyDescent="0.25">
      <c r="A17" s="159"/>
      <c r="B17" s="13"/>
      <c r="C17" s="13" t="s">
        <v>29</v>
      </c>
      <c r="D17" s="13"/>
      <c r="E17" s="28"/>
      <c r="F17" s="28"/>
      <c r="G17" s="302"/>
      <c r="H17" s="303"/>
      <c r="I17" s="305"/>
      <c r="J17" s="303"/>
      <c r="K17" s="28"/>
      <c r="L17" s="160"/>
      <c r="M17" s="13"/>
      <c r="O17" s="4"/>
      <c r="P17" s="60"/>
    </row>
    <row r="18" spans="1:18" s="3" customFormat="1" ht="14.25" customHeight="1" x14ac:dyDescent="0.25">
      <c r="A18" s="159"/>
      <c r="B18" s="13"/>
      <c r="C18" s="13"/>
      <c r="D18" s="13" t="s">
        <v>62</v>
      </c>
      <c r="E18" s="28"/>
      <c r="F18" s="28"/>
      <c r="G18" s="302">
        <v>1</v>
      </c>
      <c r="H18" s="303"/>
      <c r="I18" s="302">
        <v>-14</v>
      </c>
      <c r="J18" s="303"/>
      <c r="K18" s="87">
        <v>34</v>
      </c>
      <c r="L18" s="160"/>
      <c r="M18" s="13"/>
      <c r="O18" s="4"/>
      <c r="P18" s="60"/>
    </row>
    <row r="19" spans="1:18" s="3" customFormat="1" ht="14.25" customHeight="1" x14ac:dyDescent="0.25">
      <c r="A19" s="159"/>
      <c r="B19" s="13"/>
      <c r="C19" s="13"/>
      <c r="D19" s="13" t="s">
        <v>71</v>
      </c>
      <c r="E19" s="28"/>
      <c r="F19" s="28"/>
      <c r="G19" s="302">
        <v>-6</v>
      </c>
      <c r="H19" s="303"/>
      <c r="I19" s="305">
        <v>14</v>
      </c>
      <c r="J19" s="303"/>
      <c r="K19" s="28">
        <v>-15</v>
      </c>
      <c r="L19" s="160"/>
      <c r="M19" s="13"/>
      <c r="O19" s="4"/>
      <c r="P19" s="60"/>
    </row>
    <row r="20" spans="1:18" s="3" customFormat="1" ht="14.25" customHeight="1" x14ac:dyDescent="0.25">
      <c r="A20" s="159"/>
      <c r="B20" s="13"/>
      <c r="C20" s="13"/>
      <c r="D20" s="13" t="s">
        <v>39</v>
      </c>
      <c r="E20" s="29">
        <v>0</v>
      </c>
      <c r="F20" s="28"/>
      <c r="G20" s="306">
        <v>360</v>
      </c>
      <c r="H20" s="303"/>
      <c r="I20" s="307">
        <v>656</v>
      </c>
      <c r="J20" s="303"/>
      <c r="K20" s="29">
        <v>-336</v>
      </c>
      <c r="L20" s="160"/>
      <c r="M20" s="13"/>
      <c r="O20" s="4"/>
      <c r="P20" s="60"/>
      <c r="R20" s="4"/>
    </row>
    <row r="21" spans="1:18" s="3" customFormat="1" ht="14.25" customHeight="1" x14ac:dyDescent="0.25">
      <c r="A21" s="159"/>
      <c r="B21" s="13"/>
      <c r="C21" s="13"/>
      <c r="D21" s="13"/>
      <c r="E21" s="28"/>
      <c r="F21" s="28"/>
      <c r="G21" s="302"/>
      <c r="H21" s="303"/>
      <c r="I21" s="305"/>
      <c r="J21" s="303"/>
      <c r="K21" s="28"/>
      <c r="L21" s="160"/>
      <c r="M21" s="13"/>
      <c r="O21" s="4"/>
      <c r="P21" s="60"/>
      <c r="Q21" s="60"/>
    </row>
    <row r="22" spans="1:18" s="3" customFormat="1" ht="14.25" customHeight="1" x14ac:dyDescent="0.25">
      <c r="A22" s="174" t="s">
        <v>42</v>
      </c>
      <c r="B22" s="13"/>
      <c r="C22" s="13"/>
      <c r="D22" s="13"/>
      <c r="E22" s="29">
        <f>SUM(E16:E20)</f>
        <v>0</v>
      </c>
      <c r="F22" s="28"/>
      <c r="G22" s="310">
        <f>SUM(G16:G20)</f>
        <v>27</v>
      </c>
      <c r="H22" s="303"/>
      <c r="I22" s="311">
        <f>SUM(I16:I20)</f>
        <v>357</v>
      </c>
      <c r="J22" s="303"/>
      <c r="K22" s="31">
        <f>SUM(K16:K20)</f>
        <v>-497</v>
      </c>
      <c r="L22" s="160"/>
      <c r="M22" s="13"/>
      <c r="N22" s="4"/>
      <c r="O22" s="4"/>
      <c r="P22" s="60"/>
    </row>
    <row r="23" spans="1:18" s="3" customFormat="1" ht="14.25" customHeight="1" x14ac:dyDescent="0.25">
      <c r="A23" s="159"/>
      <c r="B23" s="249"/>
      <c r="C23" s="13"/>
      <c r="D23" s="13"/>
      <c r="E23" s="28"/>
      <c r="F23" s="28"/>
      <c r="G23" s="302"/>
      <c r="H23" s="303"/>
      <c r="I23" s="305"/>
      <c r="J23" s="303"/>
      <c r="K23" s="28"/>
      <c r="L23" s="160"/>
      <c r="M23" s="13"/>
      <c r="O23" s="4"/>
      <c r="P23" s="60"/>
    </row>
    <row r="24" spans="1:18" s="3" customFormat="1" ht="14.25" customHeight="1" x14ac:dyDescent="0.25">
      <c r="A24" s="174" t="s">
        <v>30</v>
      </c>
      <c r="B24" s="13"/>
      <c r="C24" s="13"/>
      <c r="D24" s="13"/>
      <c r="E24" s="28"/>
      <c r="F24" s="28"/>
      <c r="G24" s="302"/>
      <c r="H24" s="303"/>
      <c r="I24" s="305"/>
      <c r="J24" s="303"/>
      <c r="K24" s="28"/>
      <c r="L24" s="160"/>
      <c r="M24" s="13"/>
      <c r="O24" s="4"/>
      <c r="P24" s="60"/>
    </row>
    <row r="25" spans="1:18" s="3" customFormat="1" ht="17.25" x14ac:dyDescent="0.4">
      <c r="A25" s="159"/>
      <c r="B25" s="13"/>
      <c r="C25" s="13" t="s">
        <v>31</v>
      </c>
      <c r="D25" s="13"/>
      <c r="E25" s="28">
        <v>0</v>
      </c>
      <c r="F25" s="28"/>
      <c r="G25" s="312">
        <v>0</v>
      </c>
      <c r="H25" s="303"/>
      <c r="I25" s="312">
        <v>0</v>
      </c>
      <c r="J25" s="303"/>
      <c r="K25" s="48">
        <v>-13</v>
      </c>
      <c r="L25" s="160"/>
      <c r="M25" s="13"/>
      <c r="N25" s="4"/>
      <c r="O25" s="4"/>
      <c r="P25" s="60"/>
    </row>
    <row r="26" spans="1:18" s="3" customFormat="1" ht="14.25" hidden="1" customHeight="1" x14ac:dyDescent="0.25">
      <c r="A26" s="159"/>
      <c r="B26" s="13"/>
      <c r="C26" s="13" t="s">
        <v>41</v>
      </c>
      <c r="D26" s="13"/>
      <c r="E26" s="29">
        <v>0</v>
      </c>
      <c r="F26" s="28"/>
      <c r="G26" s="306">
        <v>0</v>
      </c>
      <c r="H26" s="303"/>
      <c r="I26" s="307">
        <v>0</v>
      </c>
      <c r="J26" s="303"/>
      <c r="K26" s="29">
        <v>0</v>
      </c>
      <c r="L26" s="160"/>
      <c r="M26" s="13"/>
      <c r="O26" s="4"/>
      <c r="P26" s="60"/>
    </row>
    <row r="27" spans="1:18" s="3" customFormat="1" ht="14.25" customHeight="1" x14ac:dyDescent="0.25">
      <c r="A27" s="174"/>
      <c r="B27" s="13"/>
      <c r="C27" s="13"/>
      <c r="D27" s="13"/>
      <c r="E27" s="28"/>
      <c r="F27" s="28"/>
      <c r="G27" s="302"/>
      <c r="H27" s="303"/>
      <c r="I27" s="305"/>
      <c r="J27" s="303"/>
      <c r="K27" s="28"/>
      <c r="L27" s="160"/>
      <c r="M27" s="13"/>
      <c r="O27" s="4"/>
      <c r="P27" s="60"/>
    </row>
    <row r="28" spans="1:18" s="3" customFormat="1" ht="14.25" customHeight="1" x14ac:dyDescent="0.25">
      <c r="A28" s="174" t="s">
        <v>32</v>
      </c>
      <c r="B28" s="13"/>
      <c r="C28" s="13"/>
      <c r="D28" s="13"/>
      <c r="E28" s="29">
        <f>SUM(E25:E26)</f>
        <v>0</v>
      </c>
      <c r="F28" s="28"/>
      <c r="G28" s="311">
        <f>SUM(G25:G26)</f>
        <v>0</v>
      </c>
      <c r="H28" s="303"/>
      <c r="I28" s="311">
        <f>SUM(I25:I26)</f>
        <v>0</v>
      </c>
      <c r="J28" s="303"/>
      <c r="K28" s="31">
        <f>SUM(K25:K26)</f>
        <v>-13</v>
      </c>
      <c r="L28" s="160"/>
      <c r="M28" s="13"/>
      <c r="O28" s="4"/>
      <c r="P28" s="60"/>
    </row>
    <row r="29" spans="1:18" s="3" customFormat="1" ht="14.25" customHeight="1" x14ac:dyDescent="0.25">
      <c r="A29" s="159"/>
      <c r="B29" s="21"/>
      <c r="C29" s="13"/>
      <c r="D29" s="13"/>
      <c r="E29" s="28"/>
      <c r="F29" s="28"/>
      <c r="G29" s="302"/>
      <c r="H29" s="303"/>
      <c r="I29" s="305"/>
      <c r="J29" s="303"/>
      <c r="K29" s="28"/>
      <c r="L29" s="160"/>
      <c r="M29" s="13"/>
      <c r="O29" s="4"/>
      <c r="P29" s="60"/>
    </row>
    <row r="30" spans="1:18" s="3" customFormat="1" ht="14.25" hidden="1" customHeight="1" x14ac:dyDescent="0.25">
      <c r="A30" s="174" t="s">
        <v>33</v>
      </c>
      <c r="B30" s="21"/>
      <c r="C30" s="13"/>
      <c r="D30" s="13"/>
      <c r="E30" s="28"/>
      <c r="F30" s="28"/>
      <c r="G30" s="302"/>
      <c r="H30" s="303"/>
      <c r="I30" s="305"/>
      <c r="J30" s="303"/>
      <c r="K30" s="28"/>
      <c r="L30" s="160"/>
      <c r="M30" s="13"/>
      <c r="O30" s="4"/>
      <c r="P30" s="60"/>
    </row>
    <row r="31" spans="1:18" s="3" customFormat="1" ht="14.25" hidden="1" customHeight="1" x14ac:dyDescent="0.25">
      <c r="A31" s="159"/>
      <c r="B31" s="13"/>
      <c r="C31" s="13" t="s">
        <v>92</v>
      </c>
      <c r="D31" s="13"/>
      <c r="E31" s="29">
        <v>0</v>
      </c>
      <c r="F31" s="28"/>
      <c r="G31" s="306">
        <v>0</v>
      </c>
      <c r="H31" s="303"/>
      <c r="I31" s="307">
        <v>0</v>
      </c>
      <c r="J31" s="303"/>
      <c r="K31" s="29">
        <v>0</v>
      </c>
      <c r="L31" s="160"/>
      <c r="M31" s="13"/>
      <c r="P31" s="60"/>
    </row>
    <row r="32" spans="1:18" s="3" customFormat="1" ht="14.25" hidden="1" customHeight="1" x14ac:dyDescent="0.25">
      <c r="A32" s="159"/>
      <c r="B32" s="13"/>
      <c r="C32" s="13" t="s">
        <v>70</v>
      </c>
      <c r="D32" s="13"/>
      <c r="E32" s="28"/>
      <c r="F32" s="28"/>
      <c r="G32" s="302">
        <v>0</v>
      </c>
      <c r="H32" s="303"/>
      <c r="I32" s="305">
        <v>0</v>
      </c>
      <c r="J32" s="303"/>
      <c r="K32" s="28">
        <v>0</v>
      </c>
      <c r="L32" s="160"/>
      <c r="M32" s="13"/>
      <c r="P32" s="60"/>
    </row>
    <row r="33" spans="1:16" s="3" customFormat="1" ht="14.25" hidden="1" customHeight="1" x14ac:dyDescent="0.25">
      <c r="A33" s="174"/>
      <c r="B33" s="13"/>
      <c r="C33" s="13"/>
      <c r="D33" s="13"/>
      <c r="E33" s="28"/>
      <c r="F33" s="28"/>
      <c r="G33" s="302"/>
      <c r="H33" s="303"/>
      <c r="I33" s="305"/>
      <c r="J33" s="303"/>
      <c r="K33" s="28"/>
      <c r="L33" s="160"/>
      <c r="M33" s="13"/>
      <c r="P33" s="60"/>
    </row>
    <row r="34" spans="1:16" s="3" customFormat="1" ht="14.25" hidden="1" customHeight="1" x14ac:dyDescent="0.25">
      <c r="A34" s="174" t="s">
        <v>34</v>
      </c>
      <c r="B34" s="13"/>
      <c r="C34" s="13"/>
      <c r="D34" s="13"/>
      <c r="E34" s="29">
        <f>SUM(E31)</f>
        <v>0</v>
      </c>
      <c r="F34" s="28"/>
      <c r="G34" s="310">
        <f>SUM(G31:G33)</f>
        <v>0</v>
      </c>
      <c r="H34" s="303"/>
      <c r="I34" s="311">
        <f>SUM(I31:I33)</f>
        <v>0</v>
      </c>
      <c r="J34" s="303"/>
      <c r="K34" s="31">
        <f>SUM(K31:K33)</f>
        <v>0</v>
      </c>
      <c r="L34" s="160"/>
      <c r="M34" s="13"/>
      <c r="P34" s="60"/>
    </row>
    <row r="35" spans="1:16" s="3" customFormat="1" ht="14.25" hidden="1" customHeight="1" x14ac:dyDescent="0.25">
      <c r="A35" s="159"/>
      <c r="B35" s="13"/>
      <c r="C35" s="13"/>
      <c r="D35" s="13"/>
      <c r="E35" s="28"/>
      <c r="F35" s="28"/>
      <c r="G35" s="302"/>
      <c r="H35" s="303"/>
      <c r="I35" s="305"/>
      <c r="J35" s="303"/>
      <c r="K35" s="28"/>
      <c r="L35" s="160"/>
      <c r="M35" s="13"/>
      <c r="P35" s="60"/>
    </row>
    <row r="36" spans="1:16" s="3" customFormat="1" ht="14.25" customHeight="1" x14ac:dyDescent="0.25">
      <c r="A36" s="174" t="s">
        <v>158</v>
      </c>
      <c r="B36" s="13"/>
      <c r="C36" s="13"/>
      <c r="D36" s="13"/>
      <c r="E36" s="28"/>
      <c r="F36" s="28"/>
      <c r="G36" s="302">
        <v>-150</v>
      </c>
      <c r="H36" s="303"/>
      <c r="I36" s="305">
        <v>-150</v>
      </c>
      <c r="J36" s="303"/>
      <c r="K36" s="28">
        <v>0</v>
      </c>
      <c r="L36" s="160"/>
      <c r="M36" s="13"/>
      <c r="P36" s="60"/>
    </row>
    <row r="37" spans="1:16" s="3" customFormat="1" ht="14.25" customHeight="1" x14ac:dyDescent="0.25">
      <c r="A37" s="174"/>
      <c r="B37" s="13"/>
      <c r="C37" s="13"/>
      <c r="D37" s="13"/>
      <c r="E37" s="28"/>
      <c r="F37" s="28"/>
      <c r="G37" s="302"/>
      <c r="H37" s="303"/>
      <c r="I37" s="305"/>
      <c r="J37" s="303"/>
      <c r="K37" s="28"/>
      <c r="L37" s="160"/>
      <c r="M37" s="13"/>
      <c r="P37" s="60"/>
    </row>
    <row r="38" spans="1:16" s="3" customFormat="1" ht="14.25" customHeight="1" x14ac:dyDescent="0.25">
      <c r="A38" s="174" t="s">
        <v>32</v>
      </c>
      <c r="B38" s="174"/>
      <c r="C38" s="13"/>
      <c r="D38" s="13"/>
      <c r="E38" s="28"/>
      <c r="F38" s="28"/>
      <c r="G38" s="306">
        <f>+G36</f>
        <v>-150</v>
      </c>
      <c r="H38" s="302">
        <f t="shared" ref="H38:K38" si="0">+H36</f>
        <v>0</v>
      </c>
      <c r="I38" s="306">
        <f t="shared" si="0"/>
        <v>-150</v>
      </c>
      <c r="J38" s="302">
        <f t="shared" si="0"/>
        <v>0</v>
      </c>
      <c r="K38" s="88">
        <f t="shared" si="0"/>
        <v>0</v>
      </c>
      <c r="L38" s="160"/>
      <c r="M38" s="13"/>
      <c r="P38" s="60"/>
    </row>
    <row r="39" spans="1:16" s="3" customFormat="1" ht="14.25" customHeight="1" x14ac:dyDescent="0.25">
      <c r="A39" s="174"/>
      <c r="B39" s="21"/>
      <c r="C39" s="13"/>
      <c r="D39" s="13"/>
      <c r="E39" s="28"/>
      <c r="F39" s="28"/>
      <c r="G39" s="302"/>
      <c r="H39" s="303"/>
      <c r="I39" s="305"/>
      <c r="J39" s="303"/>
      <c r="K39" s="28"/>
      <c r="L39" s="160"/>
      <c r="M39" s="13"/>
      <c r="P39" s="60"/>
    </row>
    <row r="40" spans="1:16" s="3" customFormat="1" ht="14.25" customHeight="1" x14ac:dyDescent="0.25">
      <c r="A40" s="174" t="s">
        <v>35</v>
      </c>
      <c r="B40" s="13"/>
      <c r="C40" s="13"/>
      <c r="D40" s="13"/>
      <c r="E40" s="28">
        <f>E28+E22+E34</f>
        <v>0</v>
      </c>
      <c r="F40" s="28"/>
      <c r="G40" s="309">
        <f>G28+G22+G34+G38</f>
        <v>-123</v>
      </c>
      <c r="H40" s="303"/>
      <c r="I40" s="309">
        <f>I28+I22+I34+I38</f>
        <v>207</v>
      </c>
      <c r="J40" s="303"/>
      <c r="K40" s="30">
        <f>K28+K22+K34</f>
        <v>-510</v>
      </c>
      <c r="L40" s="160"/>
      <c r="M40" s="13"/>
      <c r="N40" s="4"/>
      <c r="O40" s="89"/>
      <c r="P40" s="60"/>
    </row>
    <row r="41" spans="1:16" s="3" customFormat="1" ht="14.25" customHeight="1" x14ac:dyDescent="0.25">
      <c r="A41" s="159"/>
      <c r="B41" s="21"/>
      <c r="C41" s="13"/>
      <c r="D41" s="13"/>
      <c r="E41" s="28"/>
      <c r="F41" s="28"/>
      <c r="G41" s="302"/>
      <c r="H41" s="303"/>
      <c r="I41" s="305"/>
      <c r="J41" s="303"/>
      <c r="K41" s="28"/>
      <c r="L41" s="160"/>
      <c r="M41" s="13"/>
      <c r="P41" s="60"/>
    </row>
    <row r="42" spans="1:16" s="3" customFormat="1" ht="14.25" customHeight="1" x14ac:dyDescent="0.25">
      <c r="A42" s="159" t="s">
        <v>36</v>
      </c>
      <c r="B42" s="13"/>
      <c r="C42" s="13"/>
      <c r="D42" s="13"/>
      <c r="E42" s="29">
        <v>0</v>
      </c>
      <c r="F42" s="28"/>
      <c r="G42" s="306">
        <v>742</v>
      </c>
      <c r="H42" s="303"/>
      <c r="I42" s="307">
        <v>412</v>
      </c>
      <c r="J42" s="303"/>
      <c r="K42" s="29">
        <v>922</v>
      </c>
      <c r="L42" s="160"/>
      <c r="M42" s="13"/>
      <c r="P42" s="60"/>
    </row>
    <row r="43" spans="1:16" s="3" customFormat="1" ht="14.25" customHeight="1" x14ac:dyDescent="0.25">
      <c r="A43" s="159"/>
      <c r="B43" s="13"/>
      <c r="C43" s="13"/>
      <c r="D43" s="13"/>
      <c r="E43" s="28"/>
      <c r="F43" s="28"/>
      <c r="G43" s="302"/>
      <c r="H43" s="303"/>
      <c r="I43" s="305"/>
      <c r="J43" s="303"/>
      <c r="K43" s="28"/>
      <c r="L43" s="160"/>
      <c r="M43" s="13"/>
      <c r="P43" s="60"/>
    </row>
    <row r="44" spans="1:16" s="3" customFormat="1" ht="14.25" customHeight="1" thickBot="1" x14ac:dyDescent="0.3">
      <c r="A44" s="174" t="s">
        <v>37</v>
      </c>
      <c r="B44" s="13"/>
      <c r="C44" s="13"/>
      <c r="D44" s="13"/>
      <c r="E44" s="49">
        <v>0</v>
      </c>
      <c r="F44" s="28"/>
      <c r="G44" s="313">
        <f>+G40+G42</f>
        <v>619</v>
      </c>
      <c r="H44" s="303"/>
      <c r="I44" s="313">
        <f>+I40+I42</f>
        <v>619</v>
      </c>
      <c r="J44" s="303"/>
      <c r="K44" s="33">
        <f>+K40+K42</f>
        <v>412</v>
      </c>
      <c r="L44" s="250"/>
      <c r="M44" s="21"/>
      <c r="N44" s="4"/>
      <c r="O44" s="60"/>
      <c r="P44" s="60"/>
    </row>
    <row r="45" spans="1:16" s="3" customFormat="1" ht="14.25" customHeight="1" thickTop="1" x14ac:dyDescent="0.25">
      <c r="A45" s="159"/>
      <c r="B45" s="13"/>
      <c r="C45" s="13"/>
      <c r="D45" s="13"/>
      <c r="E45" s="13"/>
      <c r="F45" s="34"/>
      <c r="G45" s="302"/>
      <c r="H45" s="302"/>
      <c r="I45" s="302"/>
      <c r="J45" s="303"/>
      <c r="K45" s="13"/>
      <c r="L45" s="160"/>
      <c r="M45" s="13"/>
    </row>
    <row r="46" spans="1:16" s="3" customFormat="1" ht="14.25" customHeight="1" x14ac:dyDescent="0.25">
      <c r="A46" s="159"/>
      <c r="B46" s="13"/>
      <c r="C46" s="13"/>
      <c r="D46" s="13"/>
      <c r="E46" s="28"/>
      <c r="F46" s="28"/>
      <c r="G46" s="302"/>
      <c r="H46" s="302"/>
      <c r="I46" s="302"/>
      <c r="J46" s="303"/>
      <c r="K46" s="251"/>
      <c r="L46" s="160"/>
      <c r="M46" s="13"/>
    </row>
    <row r="47" spans="1:16" s="3" customFormat="1" ht="14.25" customHeight="1" x14ac:dyDescent="0.25">
      <c r="A47" s="252" t="s">
        <v>38</v>
      </c>
      <c r="B47" s="13"/>
      <c r="C47" s="13"/>
      <c r="D47" s="13"/>
      <c r="E47" s="28"/>
      <c r="F47" s="34"/>
      <c r="G47" s="302"/>
      <c r="H47" s="302"/>
      <c r="I47" s="302"/>
      <c r="J47" s="303"/>
      <c r="K47" s="13"/>
      <c r="L47" s="160"/>
      <c r="M47" s="13"/>
    </row>
    <row r="48" spans="1:16" s="3" customFormat="1" ht="15.75" thickBot="1" x14ac:dyDescent="0.3">
      <c r="A48" s="175"/>
      <c r="B48" s="176"/>
      <c r="C48" s="176"/>
      <c r="D48" s="176"/>
      <c r="E48" s="253"/>
      <c r="F48" s="254"/>
      <c r="G48" s="314"/>
      <c r="H48" s="314"/>
      <c r="I48" s="314"/>
      <c r="J48" s="315"/>
      <c r="K48" s="176"/>
      <c r="L48" s="180"/>
      <c r="M48" s="13"/>
    </row>
    <row r="49" spans="5:11" s="3" customFormat="1" ht="15" x14ac:dyDescent="0.25">
      <c r="E49" s="27"/>
      <c r="F49" s="34"/>
      <c r="G49" s="316"/>
      <c r="H49" s="316"/>
      <c r="I49" s="316"/>
      <c r="J49" s="280"/>
      <c r="K49" s="32"/>
    </row>
    <row r="50" spans="5:11" s="3" customFormat="1" ht="15" x14ac:dyDescent="0.25">
      <c r="E50" s="27"/>
      <c r="F50" s="34"/>
      <c r="G50" s="316"/>
      <c r="H50" s="280"/>
      <c r="I50" s="317"/>
      <c r="J50" s="280"/>
    </row>
    <row r="51" spans="5:11" s="3" customFormat="1" ht="15" x14ac:dyDescent="0.25">
      <c r="E51" s="27"/>
      <c r="F51" s="34"/>
      <c r="G51" s="316"/>
      <c r="H51" s="316"/>
      <c r="I51" s="316"/>
      <c r="J51" s="316">
        <f t="shared" ref="J51" si="1">+J44-J42</f>
        <v>0</v>
      </c>
    </row>
    <row r="52" spans="5:11" s="3" customFormat="1" ht="15" x14ac:dyDescent="0.25">
      <c r="E52" s="27"/>
      <c r="F52" s="34"/>
      <c r="G52" s="317"/>
      <c r="H52" s="317"/>
      <c r="I52" s="317"/>
      <c r="J52" s="280"/>
    </row>
    <row r="53" spans="5:11" s="3" customFormat="1" ht="15" x14ac:dyDescent="0.25">
      <c r="E53" s="27"/>
      <c r="F53" s="34"/>
      <c r="G53" s="316"/>
      <c r="H53" s="280"/>
      <c r="I53" s="280"/>
      <c r="J53" s="280"/>
    </row>
    <row r="54" spans="5:11" s="3" customFormat="1" ht="15" x14ac:dyDescent="0.25">
      <c r="E54" s="27"/>
      <c r="F54" s="34"/>
      <c r="G54" s="316"/>
      <c r="H54" s="280"/>
      <c r="I54" s="280"/>
      <c r="J54" s="280"/>
    </row>
    <row r="55" spans="5:11" s="3" customFormat="1" ht="15" x14ac:dyDescent="0.25">
      <c r="E55" s="27"/>
      <c r="F55" s="34"/>
      <c r="G55" s="316"/>
      <c r="H55" s="280"/>
      <c r="I55" s="280"/>
      <c r="J55" s="280"/>
    </row>
    <row r="56" spans="5:11" s="3" customFormat="1" ht="15" x14ac:dyDescent="0.25">
      <c r="E56" s="27"/>
      <c r="F56" s="34"/>
      <c r="G56" s="316"/>
      <c r="H56" s="280"/>
      <c r="I56" s="280"/>
      <c r="J56" s="280"/>
    </row>
    <row r="57" spans="5:11" s="3" customFormat="1" ht="15" x14ac:dyDescent="0.25">
      <c r="E57" s="27"/>
      <c r="F57" s="34"/>
      <c r="G57" s="316"/>
      <c r="H57" s="280"/>
      <c r="I57" s="280"/>
      <c r="J57" s="280"/>
    </row>
    <row r="58" spans="5:11" s="3" customFormat="1" ht="15" x14ac:dyDescent="0.25">
      <c r="E58" s="27"/>
      <c r="F58" s="34"/>
      <c r="G58" s="316"/>
      <c r="H58" s="280"/>
      <c r="I58" s="280"/>
      <c r="J58" s="280"/>
    </row>
    <row r="59" spans="5:11" s="3" customFormat="1" ht="15" x14ac:dyDescent="0.25">
      <c r="E59" s="27"/>
      <c r="F59" s="34"/>
      <c r="G59" s="316"/>
      <c r="H59" s="280"/>
      <c r="I59" s="280"/>
      <c r="J59" s="280"/>
    </row>
    <row r="60" spans="5:11" s="3" customFormat="1" ht="15" x14ac:dyDescent="0.25">
      <c r="E60" s="27"/>
      <c r="F60" s="34"/>
      <c r="G60" s="316"/>
      <c r="H60" s="280"/>
      <c r="I60" s="280"/>
      <c r="J60" s="280"/>
    </row>
    <row r="61" spans="5:11" s="3" customFormat="1" ht="15" x14ac:dyDescent="0.25">
      <c r="E61" s="27"/>
      <c r="F61" s="34"/>
      <c r="G61" s="316"/>
      <c r="H61" s="280"/>
      <c r="I61" s="280"/>
      <c r="J61" s="280"/>
    </row>
    <row r="62" spans="5:11" s="3" customFormat="1" ht="15" x14ac:dyDescent="0.25">
      <c r="E62" s="27"/>
      <c r="F62" s="34"/>
      <c r="G62" s="316"/>
      <c r="H62" s="280"/>
      <c r="I62" s="280"/>
      <c r="J62" s="280"/>
    </row>
    <row r="63" spans="5:11" s="3" customFormat="1" ht="15" x14ac:dyDescent="0.25">
      <c r="E63" s="27"/>
      <c r="F63" s="34"/>
      <c r="G63" s="316"/>
      <c r="H63" s="280"/>
      <c r="I63" s="280"/>
      <c r="J63" s="280"/>
    </row>
    <row r="64" spans="5:11" s="3" customFormat="1" ht="15" x14ac:dyDescent="0.25">
      <c r="E64" s="27"/>
      <c r="F64" s="34"/>
      <c r="G64" s="316"/>
      <c r="H64" s="280"/>
      <c r="I64" s="280"/>
      <c r="J64" s="280"/>
    </row>
    <row r="65" spans="5:10" s="3" customFormat="1" ht="15" x14ac:dyDescent="0.25">
      <c r="E65" s="27"/>
      <c r="F65" s="34"/>
      <c r="G65" s="316"/>
      <c r="H65" s="280"/>
      <c r="I65" s="280"/>
      <c r="J65" s="280"/>
    </row>
    <row r="66" spans="5:10" s="3" customFormat="1" ht="15" x14ac:dyDescent="0.25">
      <c r="E66" s="27"/>
      <c r="F66" s="34"/>
      <c r="G66" s="316"/>
      <c r="H66" s="280"/>
      <c r="I66" s="280"/>
      <c r="J66" s="280"/>
    </row>
    <row r="67" spans="5:10" s="3" customFormat="1" ht="15" x14ac:dyDescent="0.25">
      <c r="E67" s="27"/>
      <c r="F67" s="34"/>
      <c r="G67" s="316"/>
      <c r="H67" s="280"/>
      <c r="I67" s="280"/>
      <c r="J67" s="280"/>
    </row>
    <row r="68" spans="5:10" s="3" customFormat="1" ht="15" x14ac:dyDescent="0.25">
      <c r="E68" s="27"/>
      <c r="F68" s="34"/>
      <c r="G68" s="316"/>
      <c r="H68" s="280"/>
      <c r="I68" s="280"/>
      <c r="J68" s="280"/>
    </row>
    <row r="69" spans="5:10" s="3" customFormat="1" ht="15" x14ac:dyDescent="0.25">
      <c r="E69" s="27"/>
      <c r="F69" s="34"/>
      <c r="G69" s="316"/>
      <c r="H69" s="280"/>
      <c r="I69" s="280"/>
      <c r="J69" s="280"/>
    </row>
    <row r="70" spans="5:10" s="3" customFormat="1" ht="15" x14ac:dyDescent="0.25">
      <c r="E70" s="27"/>
      <c r="F70" s="34" t="s">
        <v>134</v>
      </c>
      <c r="G70" s="316"/>
      <c r="H70" s="280"/>
      <c r="I70" s="280"/>
      <c r="J70" s="280"/>
    </row>
    <row r="71" spans="5:10" s="3" customFormat="1" ht="15" x14ac:dyDescent="0.25">
      <c r="E71" s="27"/>
      <c r="F71" s="34"/>
      <c r="G71" s="316"/>
      <c r="H71" s="280"/>
      <c r="I71" s="280"/>
      <c r="J71" s="280"/>
    </row>
    <row r="72" spans="5:10" s="3" customFormat="1" ht="15" x14ac:dyDescent="0.25">
      <c r="E72" s="27"/>
      <c r="F72" s="34"/>
      <c r="G72" s="316"/>
      <c r="H72" s="280"/>
      <c r="I72" s="280"/>
      <c r="J72" s="280"/>
    </row>
    <row r="73" spans="5:10" s="3" customFormat="1" ht="15" x14ac:dyDescent="0.25">
      <c r="E73" s="27"/>
      <c r="F73" s="34"/>
      <c r="G73" s="316"/>
      <c r="H73" s="280"/>
      <c r="I73" s="280"/>
      <c r="J73" s="280"/>
    </row>
    <row r="74" spans="5:10" s="3" customFormat="1" ht="15" x14ac:dyDescent="0.25">
      <c r="E74" s="27"/>
      <c r="F74" s="34"/>
      <c r="G74" s="316"/>
      <c r="H74" s="280"/>
      <c r="I74" s="280"/>
      <c r="J74" s="280"/>
    </row>
    <row r="75" spans="5:10" s="3" customFormat="1" ht="15" x14ac:dyDescent="0.25">
      <c r="E75" s="27"/>
      <c r="F75" s="34"/>
      <c r="G75" s="316"/>
      <c r="H75" s="280"/>
      <c r="I75" s="280"/>
      <c r="J75" s="280"/>
    </row>
    <row r="76" spans="5:10" s="3" customFormat="1" ht="15" x14ac:dyDescent="0.25">
      <c r="E76" s="27"/>
      <c r="F76" s="34"/>
      <c r="G76" s="316"/>
      <c r="H76" s="280"/>
      <c r="I76" s="280"/>
      <c r="J76" s="280"/>
    </row>
    <row r="77" spans="5:10" s="3" customFormat="1" ht="15" x14ac:dyDescent="0.25">
      <c r="E77" s="27"/>
      <c r="F77" s="34"/>
      <c r="G77" s="316"/>
      <c r="H77" s="280"/>
      <c r="I77" s="280"/>
      <c r="J77" s="280"/>
    </row>
    <row r="78" spans="5:10" s="3" customFormat="1" ht="15" x14ac:dyDescent="0.25">
      <c r="E78" s="27"/>
      <c r="F78" s="34"/>
      <c r="G78" s="316"/>
      <c r="H78" s="280"/>
      <c r="I78" s="280"/>
      <c r="J78" s="280"/>
    </row>
    <row r="79" spans="5:10" s="3" customFormat="1" ht="15" x14ac:dyDescent="0.25">
      <c r="E79" s="27"/>
      <c r="F79" s="34"/>
      <c r="G79" s="316"/>
      <c r="H79" s="280"/>
      <c r="I79" s="280"/>
      <c r="J79" s="280"/>
    </row>
    <row r="80" spans="5:10" s="3" customFormat="1" ht="15" x14ac:dyDescent="0.25">
      <c r="E80" s="27"/>
      <c r="F80" s="34"/>
      <c r="G80" s="316"/>
      <c r="H80" s="280"/>
      <c r="I80" s="280"/>
      <c r="J80" s="280"/>
    </row>
    <row r="81" spans="5:10" s="3" customFormat="1" ht="15" x14ac:dyDescent="0.25">
      <c r="E81" s="27"/>
      <c r="F81" s="34"/>
      <c r="G81" s="316"/>
      <c r="H81" s="280"/>
      <c r="I81" s="280"/>
      <c r="J81" s="280"/>
    </row>
    <row r="82" spans="5:10" s="3" customFormat="1" ht="15" x14ac:dyDescent="0.25">
      <c r="E82" s="27"/>
      <c r="F82" s="34"/>
      <c r="G82" s="316"/>
      <c r="H82" s="280"/>
      <c r="I82" s="280"/>
      <c r="J82" s="280"/>
    </row>
    <row r="83" spans="5:10" s="3" customFormat="1" ht="15" x14ac:dyDescent="0.25">
      <c r="E83" s="27"/>
      <c r="F83" s="34"/>
      <c r="G83" s="316"/>
      <c r="H83" s="280"/>
      <c r="I83" s="280"/>
      <c r="J83" s="280"/>
    </row>
    <row r="84" spans="5:10" s="3" customFormat="1" ht="15" x14ac:dyDescent="0.25">
      <c r="E84" s="27"/>
      <c r="F84" s="34"/>
      <c r="G84" s="316"/>
      <c r="H84" s="280"/>
      <c r="I84" s="280"/>
      <c r="J84" s="280"/>
    </row>
    <row r="85" spans="5:10" s="3" customFormat="1" ht="15" x14ac:dyDescent="0.25">
      <c r="E85" s="27"/>
      <c r="F85" s="34"/>
      <c r="G85" s="316"/>
      <c r="H85" s="280"/>
      <c r="I85" s="280"/>
      <c r="J85" s="280"/>
    </row>
    <row r="86" spans="5:10" s="3" customFormat="1" ht="15" x14ac:dyDescent="0.25">
      <c r="E86" s="27"/>
      <c r="F86" s="34"/>
      <c r="G86" s="316"/>
      <c r="H86" s="280"/>
      <c r="I86" s="280"/>
      <c r="J86" s="280"/>
    </row>
    <row r="87" spans="5:10" s="3" customFormat="1" ht="15" x14ac:dyDescent="0.25">
      <c r="E87" s="27"/>
      <c r="F87" s="34"/>
      <c r="G87" s="316"/>
      <c r="H87" s="280"/>
      <c r="I87" s="280"/>
      <c r="J87" s="280"/>
    </row>
    <row r="88" spans="5:10" s="3" customFormat="1" ht="15" x14ac:dyDescent="0.25">
      <c r="E88" s="27"/>
      <c r="F88" s="34"/>
      <c r="G88" s="316"/>
      <c r="H88" s="280"/>
      <c r="I88" s="280"/>
      <c r="J88" s="280"/>
    </row>
    <row r="89" spans="5:10" s="3" customFormat="1" ht="15" x14ac:dyDescent="0.25">
      <c r="E89" s="27"/>
      <c r="F89" s="34"/>
      <c r="G89" s="316"/>
      <c r="H89" s="280"/>
      <c r="I89" s="280"/>
      <c r="J89" s="280"/>
    </row>
    <row r="90" spans="5:10" s="3" customFormat="1" ht="15" x14ac:dyDescent="0.25">
      <c r="E90" s="27"/>
      <c r="F90" s="34"/>
      <c r="G90" s="316"/>
      <c r="H90" s="280"/>
      <c r="I90" s="280"/>
      <c r="J90" s="280"/>
    </row>
    <row r="91" spans="5:10" s="3" customFormat="1" ht="15" x14ac:dyDescent="0.25">
      <c r="E91" s="27"/>
      <c r="F91" s="34"/>
      <c r="G91" s="316"/>
      <c r="H91" s="280"/>
      <c r="I91" s="280"/>
      <c r="J91" s="280"/>
    </row>
  </sheetData>
  <phoneticPr fontId="2" type="noConversion"/>
  <printOptions horizontalCentered="1"/>
  <pageMargins left="0.74803149606299213" right="0.15748031496062992" top="0.86614173228346458" bottom="0.51181102362204722" header="0.51181102362204722" footer="0.51181102362204722"/>
  <pageSetup paperSize="9" scale="97" firstPageNumber="9" pageOrder="overThenDown" orientation="portrait" useFirstPageNumber="1" r:id="rId1"/>
  <headerFooter scaleWithDoc="0" alignWithMargins="0">
    <oddFooter>&amp;C&amp;"Times New Roman,Normal"&amp;11&amp;P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workbookViewId="0">
      <selection activeCell="A3" sqref="A3"/>
    </sheetView>
  </sheetViews>
  <sheetFormatPr defaultRowHeight="12.75" x14ac:dyDescent="0.2"/>
  <cols>
    <col min="1" max="1" width="49.140625" customWidth="1"/>
    <col min="2" max="2" width="11" bestFit="1" customWidth="1"/>
    <col min="3" max="3" width="4.85546875" customWidth="1"/>
    <col min="5" max="5" width="4.85546875" customWidth="1"/>
    <col min="7" max="7" width="1.5703125" bestFit="1" customWidth="1"/>
  </cols>
  <sheetData>
    <row r="1" spans="1:7" ht="20.25" x14ac:dyDescent="0.3">
      <c r="A1" s="119" t="str">
        <f>+DFC!A1</f>
        <v xml:space="preserve">CONEXION Corretora de Câmbio Ltda.      </v>
      </c>
      <c r="B1" s="255"/>
      <c r="C1" s="255"/>
      <c r="D1" s="255"/>
      <c r="E1" s="255"/>
      <c r="F1" s="255"/>
      <c r="G1" s="256"/>
    </row>
    <row r="2" spans="1:7" x14ac:dyDescent="0.2">
      <c r="A2" s="257"/>
      <c r="B2" s="258"/>
      <c r="C2" s="258"/>
      <c r="D2" s="258"/>
      <c r="E2" s="258"/>
      <c r="F2" s="258"/>
      <c r="G2" s="259"/>
    </row>
    <row r="3" spans="1:7" ht="18.75" x14ac:dyDescent="0.3">
      <c r="A3" s="231" t="s">
        <v>165</v>
      </c>
      <c r="B3" s="260"/>
      <c r="C3" s="260"/>
      <c r="D3" s="260"/>
      <c r="E3" s="260"/>
      <c r="F3" s="260"/>
      <c r="G3" s="259"/>
    </row>
    <row r="4" spans="1:7" x14ac:dyDescent="0.2">
      <c r="A4" s="257"/>
      <c r="B4" s="258"/>
      <c r="C4" s="258"/>
      <c r="D4" s="258"/>
      <c r="E4" s="258"/>
      <c r="F4" s="258"/>
      <c r="G4" s="259"/>
    </row>
    <row r="5" spans="1:7" ht="15.75" x14ac:dyDescent="0.25">
      <c r="A5" s="187" t="str">
        <f>+DFC!A5</f>
        <v>Semestre e exercício findos em 31 de dezembro de 2021 e 2020</v>
      </c>
      <c r="B5" s="261"/>
      <c r="C5" s="261"/>
      <c r="D5" s="261"/>
      <c r="E5" s="261"/>
      <c r="F5" s="261"/>
      <c r="G5" s="259"/>
    </row>
    <row r="6" spans="1:7" x14ac:dyDescent="0.2">
      <c r="A6" s="257"/>
      <c r="B6" s="258"/>
      <c r="C6" s="258"/>
      <c r="D6" s="258"/>
      <c r="E6" s="258"/>
      <c r="F6" s="258"/>
      <c r="G6" s="268"/>
    </row>
    <row r="7" spans="1:7" ht="15.75" x14ac:dyDescent="0.25">
      <c r="A7" s="238" t="str">
        <f>+DFC!A7</f>
        <v>(Em milhares de Reais)</v>
      </c>
      <c r="B7" s="258"/>
      <c r="C7" s="258"/>
      <c r="D7" s="258"/>
      <c r="E7" s="258"/>
      <c r="F7" s="258"/>
      <c r="G7" s="259"/>
    </row>
    <row r="8" spans="1:7" x14ac:dyDescent="0.2">
      <c r="A8" s="257"/>
      <c r="B8" s="258"/>
      <c r="C8" s="258"/>
      <c r="D8" s="258"/>
      <c r="E8" s="258"/>
      <c r="F8" s="258"/>
      <c r="G8" s="259"/>
    </row>
    <row r="9" spans="1:7" x14ac:dyDescent="0.2">
      <c r="A9" s="257"/>
      <c r="B9" s="258"/>
      <c r="C9" s="258"/>
      <c r="D9" s="258"/>
      <c r="E9" s="258"/>
      <c r="F9" s="258"/>
      <c r="G9" s="259"/>
    </row>
    <row r="10" spans="1:7" ht="15" x14ac:dyDescent="0.25">
      <c r="A10" s="240"/>
      <c r="B10" s="241" t="s">
        <v>64</v>
      </c>
      <c r="C10" s="242"/>
      <c r="D10" s="243" t="s">
        <v>54</v>
      </c>
      <c r="E10" s="242"/>
      <c r="F10" s="243" t="s">
        <v>54</v>
      </c>
      <c r="G10" s="259"/>
    </row>
    <row r="11" spans="1:7" ht="17.25" x14ac:dyDescent="0.4">
      <c r="A11" s="244"/>
      <c r="B11" s="25">
        <v>2021</v>
      </c>
      <c r="C11" s="246"/>
      <c r="D11" s="25">
        <v>2021</v>
      </c>
      <c r="E11" s="246"/>
      <c r="F11" s="25">
        <v>2020</v>
      </c>
      <c r="G11" s="259"/>
    </row>
    <row r="12" spans="1:7" ht="15" x14ac:dyDescent="0.25">
      <c r="A12" s="248"/>
      <c r="B12" s="86"/>
      <c r="C12" s="64"/>
      <c r="D12" s="26"/>
      <c r="E12" s="64"/>
      <c r="F12" s="26"/>
      <c r="G12" s="259"/>
    </row>
    <row r="13" spans="1:7" ht="15" x14ac:dyDescent="0.25">
      <c r="A13" s="174"/>
      <c r="B13" s="87"/>
      <c r="C13" s="13"/>
      <c r="D13" s="34"/>
      <c r="E13" s="13"/>
      <c r="F13" s="34"/>
      <c r="G13" s="259"/>
    </row>
    <row r="14" spans="1:7" ht="17.25" x14ac:dyDescent="0.4">
      <c r="A14" s="262" t="s">
        <v>135</v>
      </c>
      <c r="B14" s="111">
        <f>+DR!J28</f>
        <v>-328</v>
      </c>
      <c r="C14" s="13"/>
      <c r="D14" s="48">
        <v>-313</v>
      </c>
      <c r="E14" s="13"/>
      <c r="F14" s="48">
        <v>-200</v>
      </c>
      <c r="G14" s="259"/>
    </row>
    <row r="15" spans="1:7" ht="15" x14ac:dyDescent="0.25">
      <c r="A15" s="159"/>
      <c r="B15" s="87"/>
      <c r="C15" s="13"/>
      <c r="D15" s="87"/>
      <c r="E15" s="13"/>
      <c r="F15" s="87"/>
      <c r="G15" s="259"/>
    </row>
    <row r="16" spans="1:7" x14ac:dyDescent="0.2">
      <c r="A16" s="257"/>
      <c r="B16" s="258"/>
      <c r="C16" s="258"/>
      <c r="D16" s="258"/>
      <c r="E16" s="258"/>
      <c r="F16" s="258"/>
      <c r="G16" s="259"/>
    </row>
    <row r="17" spans="1:7" ht="13.5" thickBot="1" x14ac:dyDescent="0.25">
      <c r="A17" s="263" t="s">
        <v>136</v>
      </c>
      <c r="B17" s="112">
        <f>+B14</f>
        <v>-328</v>
      </c>
      <c r="C17" s="264"/>
      <c r="D17" s="112">
        <f t="shared" ref="D17:F17" si="0">+D14</f>
        <v>-313</v>
      </c>
      <c r="E17" s="264"/>
      <c r="F17" s="112">
        <f t="shared" si="0"/>
        <v>-200</v>
      </c>
      <c r="G17" s="259"/>
    </row>
    <row r="18" spans="1:7" ht="13.5" thickTop="1" x14ac:dyDescent="0.2">
      <c r="A18" s="257"/>
      <c r="B18" s="258"/>
      <c r="C18" s="258"/>
      <c r="D18" s="258"/>
      <c r="E18" s="258"/>
      <c r="F18" s="258"/>
      <c r="G18" s="259"/>
    </row>
    <row r="19" spans="1:7" ht="15" x14ac:dyDescent="0.25">
      <c r="A19" s="252" t="s">
        <v>38</v>
      </c>
      <c r="B19" s="258"/>
      <c r="C19" s="258"/>
      <c r="D19" s="258"/>
      <c r="E19" s="258"/>
      <c r="F19" s="258"/>
      <c r="G19" s="259"/>
    </row>
    <row r="20" spans="1:7" ht="13.5" thickBot="1" x14ac:dyDescent="0.25">
      <c r="A20" s="265"/>
      <c r="B20" s="266"/>
      <c r="C20" s="266"/>
      <c r="D20" s="266"/>
      <c r="E20" s="266"/>
      <c r="F20" s="266"/>
      <c r="G20" s="26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58"/>
  <sheetViews>
    <sheetView workbookViewId="0">
      <selection activeCell="G25" sqref="G25"/>
    </sheetView>
  </sheetViews>
  <sheetFormatPr defaultRowHeight="12.75" x14ac:dyDescent="0.2"/>
  <cols>
    <col min="1" max="1" width="54.140625" customWidth="1"/>
    <col min="2" max="2" width="14" style="92" bestFit="1" customWidth="1"/>
    <col min="3" max="3" width="3.5703125" style="92" customWidth="1"/>
    <col min="4" max="4" width="12.7109375" bestFit="1" customWidth="1"/>
    <col min="5" max="5" width="3.5703125" style="92" customWidth="1"/>
    <col min="6" max="6" width="10.85546875" bestFit="1" customWidth="1"/>
    <col min="7" max="7" width="3.5703125" customWidth="1"/>
    <col min="8" max="9" width="9.140625" customWidth="1"/>
    <col min="10" max="10" width="12.7109375" bestFit="1" customWidth="1"/>
    <col min="11" max="11" width="9.140625" customWidth="1"/>
    <col min="12" max="12" width="13.28515625" style="92" bestFit="1" customWidth="1"/>
    <col min="13" max="14" width="9.140625" customWidth="1"/>
    <col min="15" max="15" width="13.5703125" style="96" customWidth="1"/>
    <col min="16" max="16" width="10.85546875" customWidth="1"/>
    <col min="17" max="18" width="9.140625" customWidth="1"/>
  </cols>
  <sheetData>
    <row r="1" spans="1:17" x14ac:dyDescent="0.2">
      <c r="B1" s="90" t="s">
        <v>114</v>
      </c>
      <c r="C1" s="91"/>
      <c r="D1" s="90" t="s">
        <v>114</v>
      </c>
      <c r="E1" s="91"/>
      <c r="F1" s="76">
        <v>2019</v>
      </c>
      <c r="G1" s="75"/>
      <c r="H1" s="76">
        <v>2018</v>
      </c>
      <c r="J1" s="90" t="s">
        <v>115</v>
      </c>
      <c r="O1" s="93" t="s">
        <v>116</v>
      </c>
    </row>
    <row r="2" spans="1:17" x14ac:dyDescent="0.2">
      <c r="B2" s="94"/>
      <c r="C2" s="94"/>
      <c r="D2" s="71"/>
      <c r="E2" s="94"/>
      <c r="G2" s="71"/>
      <c r="O2" s="95"/>
    </row>
    <row r="3" spans="1:17" ht="15" x14ac:dyDescent="0.25">
      <c r="A3" s="72" t="s">
        <v>101</v>
      </c>
      <c r="B3" s="92">
        <v>-571381.91</v>
      </c>
      <c r="D3" s="73">
        <v>-571</v>
      </c>
      <c r="F3" s="73">
        <f>+L3</f>
        <v>-1084</v>
      </c>
      <c r="G3" s="73"/>
      <c r="H3" s="73">
        <v>-1071</v>
      </c>
      <c r="J3">
        <v>-513</v>
      </c>
      <c r="L3" s="92">
        <f t="shared" ref="L3:L15" si="0">+D3+J3</f>
        <v>-1084</v>
      </c>
      <c r="O3" s="96">
        <v>-571381.91</v>
      </c>
      <c r="P3">
        <v>-571</v>
      </c>
      <c r="Q3" s="97">
        <f>+B3+F3</f>
        <v>-572465.91</v>
      </c>
    </row>
    <row r="4" spans="1:17" ht="15" x14ac:dyDescent="0.25">
      <c r="A4" s="72" t="s">
        <v>102</v>
      </c>
      <c r="B4" s="92">
        <v>-142600</v>
      </c>
      <c r="D4" s="73">
        <v>-143</v>
      </c>
      <c r="F4" s="73">
        <f t="shared" ref="F4:F15" si="1">+L4</f>
        <v>-311</v>
      </c>
      <c r="G4" s="73"/>
      <c r="H4" s="73">
        <v>-294</v>
      </c>
      <c r="J4">
        <v>-168</v>
      </c>
      <c r="L4" s="92">
        <f t="shared" si="0"/>
        <v>-311</v>
      </c>
      <c r="O4" s="96">
        <v>-142600</v>
      </c>
      <c r="P4">
        <v>-143</v>
      </c>
      <c r="Q4" s="97">
        <f t="shared" ref="Q4:Q18" si="2">+B4+F4</f>
        <v>-142911</v>
      </c>
    </row>
    <row r="5" spans="1:17" ht="15" x14ac:dyDescent="0.25">
      <c r="A5" s="72" t="s">
        <v>103</v>
      </c>
      <c r="D5" s="73"/>
      <c r="F5" s="73">
        <f t="shared" si="1"/>
        <v>-93</v>
      </c>
      <c r="G5" s="73"/>
      <c r="H5" s="73">
        <v>-78</v>
      </c>
      <c r="J5">
        <v>-93</v>
      </c>
      <c r="L5" s="92">
        <f t="shared" si="0"/>
        <v>-93</v>
      </c>
      <c r="O5" s="96">
        <f>-128529.22-47761.78</f>
        <v>-176291</v>
      </c>
      <c r="P5">
        <v>-176</v>
      </c>
      <c r="Q5" s="97">
        <f t="shared" si="2"/>
        <v>-93</v>
      </c>
    </row>
    <row r="6" spans="1:17" ht="15" x14ac:dyDescent="0.25">
      <c r="A6" s="72" t="s">
        <v>104</v>
      </c>
      <c r="B6" s="92">
        <f>-128529.22-29.69</f>
        <v>-128558.91</v>
      </c>
      <c r="D6" s="73">
        <v>-129</v>
      </c>
      <c r="F6" s="73">
        <f t="shared" si="1"/>
        <v>-175</v>
      </c>
      <c r="G6" s="73"/>
      <c r="H6" s="73">
        <v>-102</v>
      </c>
      <c r="J6">
        <v>-46</v>
      </c>
      <c r="L6" s="92">
        <f t="shared" si="0"/>
        <v>-175</v>
      </c>
      <c r="O6" s="96">
        <v>0</v>
      </c>
      <c r="Q6" s="97">
        <f t="shared" si="2"/>
        <v>-128733.91</v>
      </c>
    </row>
    <row r="7" spans="1:17" ht="15" x14ac:dyDescent="0.25">
      <c r="A7" s="72" t="s">
        <v>105</v>
      </c>
      <c r="B7" s="92">
        <v>-476.24</v>
      </c>
      <c r="D7" s="73">
        <v>0</v>
      </c>
      <c r="F7" s="73">
        <f t="shared" si="1"/>
        <v>-5</v>
      </c>
      <c r="G7" s="73"/>
      <c r="H7" s="73">
        <v>-2</v>
      </c>
      <c r="J7">
        <v>-5</v>
      </c>
      <c r="L7" s="92">
        <f t="shared" si="0"/>
        <v>-5</v>
      </c>
      <c r="O7" s="96">
        <v>-476.24</v>
      </c>
      <c r="P7">
        <v>0</v>
      </c>
      <c r="Q7" s="97">
        <f t="shared" si="2"/>
        <v>-481.24</v>
      </c>
    </row>
    <row r="8" spans="1:17" ht="15" x14ac:dyDescent="0.25">
      <c r="A8" s="72" t="s">
        <v>112</v>
      </c>
      <c r="B8" s="92">
        <v>-3576</v>
      </c>
      <c r="D8" s="73">
        <v>-4</v>
      </c>
      <c r="F8" s="73">
        <f t="shared" si="1"/>
        <v>-4</v>
      </c>
      <c r="G8" s="73"/>
      <c r="H8" s="73">
        <v>-7</v>
      </c>
      <c r="J8">
        <v>0</v>
      </c>
      <c r="L8" s="92">
        <f t="shared" si="0"/>
        <v>-4</v>
      </c>
      <c r="O8" s="96">
        <v>0</v>
      </c>
      <c r="Q8" s="97">
        <f t="shared" si="2"/>
        <v>-3580</v>
      </c>
    </row>
    <row r="9" spans="1:17" ht="15" x14ac:dyDescent="0.25">
      <c r="A9" s="72" t="s">
        <v>106</v>
      </c>
      <c r="B9" s="92">
        <f>-61294.26-3000</f>
        <v>-64294.26</v>
      </c>
      <c r="D9" s="73">
        <v>-64</v>
      </c>
      <c r="F9" s="73">
        <f t="shared" si="1"/>
        <v>-146</v>
      </c>
      <c r="G9" s="73"/>
      <c r="H9" s="73">
        <v>-151</v>
      </c>
      <c r="J9">
        <v>-82</v>
      </c>
      <c r="L9" s="92">
        <f t="shared" si="0"/>
        <v>-146</v>
      </c>
      <c r="O9" s="96">
        <f>-61294.26-3000-3576</f>
        <v>-67870.260000000009</v>
      </c>
      <c r="P9">
        <v>-68</v>
      </c>
      <c r="Q9" s="97">
        <f t="shared" si="2"/>
        <v>-64440.26</v>
      </c>
    </row>
    <row r="10" spans="1:17" ht="15" x14ac:dyDescent="0.25">
      <c r="A10" s="72" t="s">
        <v>107</v>
      </c>
      <c r="B10" s="92">
        <v>-10543.39</v>
      </c>
      <c r="D10" s="73">
        <v>-10</v>
      </c>
      <c r="F10" s="73">
        <f t="shared" si="1"/>
        <v>-20</v>
      </c>
      <c r="G10" s="73"/>
      <c r="H10" s="73">
        <v>-25</v>
      </c>
      <c r="J10">
        <v>-10</v>
      </c>
      <c r="L10" s="92">
        <f t="shared" si="0"/>
        <v>-20</v>
      </c>
      <c r="O10" s="96">
        <v>-10543.39</v>
      </c>
      <c r="P10">
        <v>-11</v>
      </c>
      <c r="Q10" s="97">
        <f t="shared" si="2"/>
        <v>-10563.39</v>
      </c>
    </row>
    <row r="11" spans="1:17" ht="15" x14ac:dyDescent="0.25">
      <c r="A11" s="72" t="s">
        <v>108</v>
      </c>
      <c r="B11" s="92">
        <v>-47761.78</v>
      </c>
      <c r="D11" s="73">
        <v>-48</v>
      </c>
      <c r="F11" s="73">
        <f t="shared" si="1"/>
        <v>-48</v>
      </c>
      <c r="G11" s="73"/>
      <c r="H11" s="73">
        <v>-90</v>
      </c>
      <c r="J11">
        <v>0</v>
      </c>
      <c r="L11" s="92">
        <f t="shared" si="0"/>
        <v>-48</v>
      </c>
      <c r="O11" s="96">
        <v>0</v>
      </c>
      <c r="Q11" s="97">
        <f t="shared" si="2"/>
        <v>-47809.78</v>
      </c>
    </row>
    <row r="12" spans="1:17" ht="15" x14ac:dyDescent="0.25">
      <c r="A12" s="72" t="s">
        <v>109</v>
      </c>
      <c r="B12" s="92">
        <v>0</v>
      </c>
      <c r="D12" s="73">
        <v>0</v>
      </c>
      <c r="F12" s="73">
        <f t="shared" si="1"/>
        <v>0</v>
      </c>
      <c r="G12" s="73"/>
      <c r="H12" s="73">
        <v>-3</v>
      </c>
      <c r="J12">
        <v>0</v>
      </c>
      <c r="L12" s="92">
        <f t="shared" si="0"/>
        <v>0</v>
      </c>
      <c r="O12" s="96">
        <v>0</v>
      </c>
      <c r="Q12" s="97">
        <f t="shared" si="2"/>
        <v>0</v>
      </c>
    </row>
    <row r="13" spans="1:17" ht="15" x14ac:dyDescent="0.25">
      <c r="A13" s="72" t="s">
        <v>110</v>
      </c>
      <c r="B13" s="92">
        <v>-25850.45</v>
      </c>
      <c r="D13" s="73">
        <v>-26</v>
      </c>
      <c r="F13" s="73">
        <f t="shared" si="1"/>
        <v>-56</v>
      </c>
      <c r="G13" s="73"/>
      <c r="H13" s="73">
        <v>-57</v>
      </c>
      <c r="J13">
        <v>-30</v>
      </c>
      <c r="L13" s="92">
        <f t="shared" si="0"/>
        <v>-56</v>
      </c>
      <c r="O13" s="96">
        <v>-25850.45</v>
      </c>
      <c r="P13">
        <v>-26</v>
      </c>
      <c r="Q13" s="97">
        <f t="shared" si="2"/>
        <v>-25906.45</v>
      </c>
    </row>
    <row r="14" spans="1:17" ht="15" x14ac:dyDescent="0.25">
      <c r="A14" s="72" t="s">
        <v>111</v>
      </c>
      <c r="B14" s="92">
        <v>-22194.77</v>
      </c>
      <c r="D14" s="73">
        <v>-22</v>
      </c>
      <c r="F14" s="73">
        <f t="shared" si="1"/>
        <v>-42</v>
      </c>
      <c r="G14" s="73"/>
      <c r="H14" s="73">
        <v>-39</v>
      </c>
      <c r="J14">
        <v>-20</v>
      </c>
      <c r="L14" s="92">
        <f t="shared" si="0"/>
        <v>-42</v>
      </c>
      <c r="O14" s="96">
        <v>-22194.77</v>
      </c>
      <c r="P14">
        <v>-22</v>
      </c>
      <c r="Q14" s="97">
        <f t="shared" si="2"/>
        <v>-22236.77</v>
      </c>
    </row>
    <row r="15" spans="1:17" ht="15" x14ac:dyDescent="0.25">
      <c r="A15" s="72" t="s">
        <v>52</v>
      </c>
      <c r="B15" s="98">
        <v>-48781.84</v>
      </c>
      <c r="C15" s="98"/>
      <c r="D15" s="77">
        <v>-49</v>
      </c>
      <c r="E15" s="98"/>
      <c r="F15" s="77">
        <f t="shared" si="1"/>
        <v>-108</v>
      </c>
      <c r="G15" s="73"/>
      <c r="H15" s="77">
        <v>-90</v>
      </c>
      <c r="J15" s="99">
        <v>-59</v>
      </c>
      <c r="L15" s="92">
        <f t="shared" si="0"/>
        <v>-108</v>
      </c>
      <c r="O15" s="100">
        <v>-48781.84</v>
      </c>
      <c r="P15">
        <v>-42</v>
      </c>
      <c r="Q15" s="97">
        <f t="shared" si="2"/>
        <v>-48889.84</v>
      </c>
    </row>
    <row r="16" spans="1:17" x14ac:dyDescent="0.2">
      <c r="D16" s="73"/>
      <c r="F16" s="73"/>
      <c r="G16" s="73"/>
      <c r="H16" s="73"/>
      <c r="Q16" s="97"/>
    </row>
    <row r="17" spans="1:17" x14ac:dyDescent="0.2">
      <c r="D17" s="73"/>
      <c r="F17" s="73"/>
      <c r="G17" s="73"/>
      <c r="H17" s="73"/>
      <c r="Q17" s="97"/>
    </row>
    <row r="18" spans="1:17" x14ac:dyDescent="0.2">
      <c r="B18" s="101">
        <f>SUM(B3:B17)</f>
        <v>-1066019.55</v>
      </c>
      <c r="C18" s="101"/>
      <c r="D18" s="74">
        <f>SUM(D3:D17)</f>
        <v>-1066</v>
      </c>
      <c r="E18" s="101"/>
      <c r="F18" s="74">
        <f t="shared" ref="F18" si="3">SUM(F3:F17)</f>
        <v>-2092</v>
      </c>
      <c r="G18" s="74"/>
      <c r="H18" s="74">
        <v>-2009</v>
      </c>
      <c r="J18">
        <f>SUM(J3:J15)</f>
        <v>-1026</v>
      </c>
      <c r="K18">
        <f t="shared" ref="K18:L18" si="4">SUM(K3:K15)</f>
        <v>0</v>
      </c>
      <c r="L18" s="92">
        <f t="shared" si="4"/>
        <v>-2092</v>
      </c>
      <c r="O18" s="102">
        <f>SUM(O3:O17)</f>
        <v>-1065989.8600000001</v>
      </c>
      <c r="P18" s="102">
        <f>SUM(P3:P17)</f>
        <v>-1059</v>
      </c>
      <c r="Q18" s="97">
        <f t="shared" si="2"/>
        <v>-1068111.55</v>
      </c>
    </row>
    <row r="19" spans="1:17" x14ac:dyDescent="0.2">
      <c r="P19" s="96"/>
    </row>
    <row r="20" spans="1:17" ht="15" x14ac:dyDescent="0.25">
      <c r="A20" s="103" t="s">
        <v>117</v>
      </c>
      <c r="P20" s="96"/>
    </row>
    <row r="21" spans="1:17" x14ac:dyDescent="0.2">
      <c r="A21" t="s">
        <v>118</v>
      </c>
      <c r="B21" s="92">
        <v>-7654.91</v>
      </c>
      <c r="P21" s="96"/>
    </row>
    <row r="22" spans="1:17" x14ac:dyDescent="0.2">
      <c r="A22" t="s">
        <v>119</v>
      </c>
      <c r="B22" s="92">
        <v>-1445.55</v>
      </c>
      <c r="P22" s="96"/>
    </row>
    <row r="23" spans="1:17" x14ac:dyDescent="0.2">
      <c r="A23" t="s">
        <v>120</v>
      </c>
      <c r="B23" s="92">
        <v>-2651.4</v>
      </c>
      <c r="P23" s="96"/>
    </row>
    <row r="24" spans="1:17" x14ac:dyDescent="0.2">
      <c r="A24" t="s">
        <v>121</v>
      </c>
      <c r="B24" s="92">
        <v>-36705</v>
      </c>
      <c r="P24" s="96"/>
    </row>
    <row r="25" spans="1:17" ht="17.25" x14ac:dyDescent="0.4">
      <c r="A25" t="s">
        <v>100</v>
      </c>
      <c r="B25" s="104">
        <v>-324.98</v>
      </c>
      <c r="C25" s="104"/>
      <c r="E25" s="104"/>
      <c r="P25" s="96"/>
    </row>
    <row r="26" spans="1:17" x14ac:dyDescent="0.2">
      <c r="P26" s="96"/>
    </row>
    <row r="27" spans="1:17" ht="13.5" thickBot="1" x14ac:dyDescent="0.25">
      <c r="B27" s="105">
        <f>SUM(B21:B25)</f>
        <v>-48781.840000000004</v>
      </c>
      <c r="C27" s="106"/>
      <c r="E27" s="106"/>
      <c r="P27" s="96"/>
    </row>
    <row r="28" spans="1:17" ht="13.5" thickTop="1" x14ac:dyDescent="0.2">
      <c r="P28" s="96"/>
    </row>
    <row r="29" spans="1:17" ht="15" x14ac:dyDescent="0.25">
      <c r="A29" s="103" t="s">
        <v>122</v>
      </c>
      <c r="P29" s="96"/>
    </row>
    <row r="30" spans="1:17" x14ac:dyDescent="0.2">
      <c r="A30" t="s">
        <v>93</v>
      </c>
      <c r="B30" s="92">
        <v>-11976</v>
      </c>
      <c r="P30" s="96"/>
    </row>
    <row r="31" spans="1:17" x14ac:dyDescent="0.2">
      <c r="A31" t="s">
        <v>123</v>
      </c>
      <c r="B31" s="92">
        <v>-56098.66</v>
      </c>
    </row>
    <row r="32" spans="1:17" x14ac:dyDescent="0.2">
      <c r="A32" t="s">
        <v>124</v>
      </c>
      <c r="B32" s="92">
        <v>-70989.94</v>
      </c>
    </row>
    <row r="33" spans="1:5" ht="17.25" x14ac:dyDescent="0.4">
      <c r="A33" t="s">
        <v>94</v>
      </c>
      <c r="B33" s="104">
        <v>-169392.95</v>
      </c>
      <c r="C33" s="104"/>
      <c r="E33" s="104"/>
    </row>
    <row r="34" spans="1:5" ht="17.25" x14ac:dyDescent="0.4">
      <c r="B34" s="104"/>
      <c r="C34" s="104"/>
      <c r="E34" s="104"/>
    </row>
    <row r="35" spans="1:5" ht="13.5" thickBot="1" x14ac:dyDescent="0.25">
      <c r="B35" s="105">
        <f>SUM(B30:B33)</f>
        <v>-308457.55000000005</v>
      </c>
      <c r="C35" s="106"/>
      <c r="E35" s="106"/>
    </row>
    <row r="36" spans="1:5" ht="13.5" thickTop="1" x14ac:dyDescent="0.2"/>
    <row r="37" spans="1:5" ht="15" x14ac:dyDescent="0.25">
      <c r="A37" s="103" t="s">
        <v>125</v>
      </c>
    </row>
    <row r="38" spans="1:5" x14ac:dyDescent="0.2">
      <c r="A38" t="s">
        <v>126</v>
      </c>
      <c r="B38" s="92">
        <v>-1642.44</v>
      </c>
    </row>
    <row r="39" spans="1:5" x14ac:dyDescent="0.2">
      <c r="A39" t="s">
        <v>95</v>
      </c>
      <c r="B39" s="92">
        <v>-56286.400000000001</v>
      </c>
    </row>
    <row r="40" spans="1:5" x14ac:dyDescent="0.2">
      <c r="A40" t="s">
        <v>96</v>
      </c>
      <c r="B40" s="92">
        <v>-9146.5499999999993</v>
      </c>
    </row>
    <row r="41" spans="1:5" ht="17.25" x14ac:dyDescent="0.4">
      <c r="A41" t="s">
        <v>127</v>
      </c>
      <c r="B41" s="104">
        <v>-3734.39</v>
      </c>
      <c r="C41" s="104"/>
      <c r="E41" s="104"/>
    </row>
    <row r="42" spans="1:5" ht="17.25" x14ac:dyDescent="0.4">
      <c r="B42" s="104"/>
      <c r="C42" s="104"/>
      <c r="E42" s="104"/>
    </row>
    <row r="43" spans="1:5" ht="13.5" thickBot="1" x14ac:dyDescent="0.25">
      <c r="B43" s="105">
        <f>SUM(B38:B41)</f>
        <v>-70809.78</v>
      </c>
      <c r="C43" s="106"/>
      <c r="E43" s="106"/>
    </row>
    <row r="44" spans="1:5" ht="13.5" thickTop="1" x14ac:dyDescent="0.2"/>
    <row r="45" spans="1:5" ht="15.75" thickBot="1" x14ac:dyDescent="0.3">
      <c r="A45" t="s">
        <v>128</v>
      </c>
      <c r="B45" s="107">
        <f>+B18+B35+B43</f>
        <v>-1445286.8800000001</v>
      </c>
      <c r="C45" s="108"/>
      <c r="E45" s="108"/>
    </row>
    <row r="46" spans="1:5" ht="13.5" thickTop="1" x14ac:dyDescent="0.2"/>
    <row r="47" spans="1:5" x14ac:dyDescent="0.2">
      <c r="A47" t="s">
        <v>129</v>
      </c>
      <c r="B47" s="92">
        <v>1623260.1599999999</v>
      </c>
    </row>
    <row r="48" spans="1:5" x14ac:dyDescent="0.2">
      <c r="A48" t="s">
        <v>130</v>
      </c>
      <c r="B48" s="92">
        <v>-177972.7</v>
      </c>
    </row>
    <row r="50" spans="1:5" ht="15" x14ac:dyDescent="0.25">
      <c r="A50" t="s">
        <v>128</v>
      </c>
      <c r="B50" s="109">
        <f>+B45+B47+B48</f>
        <v>0.5799999997834675</v>
      </c>
      <c r="C50" s="109"/>
      <c r="E50" s="109"/>
    </row>
    <row r="52" spans="1:5" x14ac:dyDescent="0.2">
      <c r="A52" t="s">
        <v>131</v>
      </c>
      <c r="B52" s="92">
        <v>1585658.73</v>
      </c>
    </row>
    <row r="53" spans="1:5" ht="17.25" x14ac:dyDescent="0.4">
      <c r="A53" t="str">
        <f>+A48</f>
        <v>abatimento da receita</v>
      </c>
      <c r="B53" s="104">
        <f>+B48</f>
        <v>-177972.7</v>
      </c>
      <c r="C53" s="104"/>
      <c r="E53" s="104"/>
    </row>
    <row r="55" spans="1:5" ht="15.75" thickBot="1" x14ac:dyDescent="0.3">
      <c r="A55" t="s">
        <v>132</v>
      </c>
      <c r="B55" s="107">
        <f>+B52+B53</f>
        <v>1407686.03</v>
      </c>
      <c r="C55" s="108"/>
      <c r="E55" s="108"/>
    </row>
    <row r="56" spans="1:5" ht="13.5" thickTop="1" x14ac:dyDescent="0.2"/>
    <row r="57" spans="1:5" ht="15.75" thickBot="1" x14ac:dyDescent="0.3">
      <c r="A57" s="110" t="s">
        <v>133</v>
      </c>
      <c r="B57" s="107">
        <f>+B55+B45</f>
        <v>-37600.850000000093</v>
      </c>
      <c r="C57" s="108"/>
      <c r="E57" s="108"/>
    </row>
    <row r="58" spans="1:5" ht="13.5" thickTop="1" x14ac:dyDescent="0.2"/>
  </sheetData>
  <pageMargins left="0.51181102362204722" right="0.51181102362204722" top="0.78740157480314965" bottom="0.78740157480314965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91"/>
  <sheetViews>
    <sheetView topLeftCell="A17" workbookViewId="0">
      <selection activeCell="A17" sqref="A1:XFD1048576"/>
    </sheetView>
  </sheetViews>
  <sheetFormatPr defaultRowHeight="11.25" x14ac:dyDescent="0.2"/>
  <cols>
    <col min="1" max="2" width="2.140625" style="6" customWidth="1"/>
    <col min="3" max="3" width="32.28515625" style="6" customWidth="1"/>
    <col min="4" max="4" width="1.85546875" style="6" customWidth="1"/>
    <col min="5" max="5" width="6.85546875" style="19" customWidth="1"/>
    <col min="6" max="6" width="1.5703125" style="6" customWidth="1"/>
    <col min="7" max="7" width="7.5703125" style="59" customWidth="1"/>
    <col min="8" max="8" width="2.7109375" style="6" customWidth="1"/>
    <col min="9" max="11" width="7.5703125" style="6" customWidth="1"/>
    <col min="12" max="12" width="1.85546875" style="6" customWidth="1"/>
    <col min="13" max="14" width="2.140625" style="6" customWidth="1"/>
    <col min="15" max="15" width="30.5703125" style="6" customWidth="1"/>
    <col min="16" max="16" width="6.85546875" style="20" customWidth="1"/>
    <col min="17" max="17" width="1.85546875" style="6" customWidth="1"/>
    <col min="18" max="18" width="7.5703125" style="59" customWidth="1"/>
    <col min="19" max="19" width="2.7109375" style="6" customWidth="1"/>
    <col min="20" max="20" width="7.5703125" style="6" customWidth="1"/>
    <col min="21" max="21" width="6.7109375" style="6" bestFit="1" customWidth="1"/>
    <col min="22" max="22" width="9.140625" style="6"/>
    <col min="23" max="23" width="11.42578125" style="6" bestFit="1" customWidth="1"/>
    <col min="24" max="24" width="11.42578125" style="269" bestFit="1" customWidth="1"/>
    <col min="25" max="16384" width="9.140625" style="6"/>
  </cols>
  <sheetData>
    <row r="1" spans="1:24" ht="23.25" customHeight="1" x14ac:dyDescent="0.35">
      <c r="A1" s="119" t="s">
        <v>45</v>
      </c>
      <c r="B1" s="120"/>
      <c r="C1" s="121"/>
      <c r="D1" s="121"/>
      <c r="E1" s="122"/>
      <c r="F1" s="123"/>
      <c r="G1" s="124"/>
      <c r="H1" s="123"/>
      <c r="I1" s="120"/>
      <c r="J1" s="120"/>
      <c r="K1" s="120"/>
      <c r="L1" s="120"/>
      <c r="M1" s="120"/>
      <c r="N1" s="120"/>
      <c r="O1" s="125"/>
      <c r="P1" s="126"/>
      <c r="Q1" s="121"/>
      <c r="R1" s="127"/>
      <c r="S1" s="120"/>
      <c r="T1" s="120"/>
      <c r="U1" s="128"/>
      <c r="V1" s="5"/>
    </row>
    <row r="2" spans="1:24" ht="14.25" customHeight="1" x14ac:dyDescent="0.25">
      <c r="A2" s="129"/>
      <c r="B2" s="22"/>
      <c r="C2" s="130"/>
      <c r="D2" s="130"/>
      <c r="E2" s="131"/>
      <c r="F2" s="132"/>
      <c r="G2" s="133"/>
      <c r="H2" s="132"/>
      <c r="I2" s="22"/>
      <c r="J2" s="22"/>
      <c r="K2" s="22"/>
      <c r="L2" s="22"/>
      <c r="M2" s="22"/>
      <c r="N2" s="22"/>
      <c r="O2" s="134"/>
      <c r="P2" s="135"/>
      <c r="Q2" s="130"/>
      <c r="R2" s="136"/>
      <c r="S2" s="22"/>
      <c r="T2" s="22"/>
      <c r="U2" s="137"/>
      <c r="V2" s="5"/>
    </row>
    <row r="3" spans="1:24" ht="18" customHeight="1" x14ac:dyDescent="0.35">
      <c r="A3" s="138" t="s">
        <v>138</v>
      </c>
      <c r="B3" s="22"/>
      <c r="C3" s="130"/>
      <c r="D3" s="130"/>
      <c r="E3" s="131"/>
      <c r="F3" s="132"/>
      <c r="G3" s="133"/>
      <c r="H3" s="132"/>
      <c r="I3" s="22"/>
      <c r="J3" s="22"/>
      <c r="K3" s="22"/>
      <c r="L3" s="22"/>
      <c r="M3" s="22"/>
      <c r="N3" s="22"/>
      <c r="O3" s="139"/>
      <c r="P3" s="135"/>
      <c r="Q3" s="130"/>
      <c r="R3" s="136"/>
      <c r="S3" s="22"/>
      <c r="T3" s="22"/>
      <c r="U3" s="137"/>
      <c r="V3" s="5"/>
    </row>
    <row r="4" spans="1:24" ht="14.25" customHeight="1" x14ac:dyDescent="0.25">
      <c r="A4" s="140"/>
      <c r="B4" s="22"/>
      <c r="C4" s="130"/>
      <c r="D4" s="130"/>
      <c r="E4" s="131"/>
      <c r="F4" s="22"/>
      <c r="G4" s="133"/>
      <c r="H4" s="22"/>
      <c r="I4" s="22"/>
      <c r="J4" s="22"/>
      <c r="K4" s="22"/>
      <c r="L4" s="22"/>
      <c r="M4" s="22"/>
      <c r="N4" s="22"/>
      <c r="O4" s="141"/>
      <c r="P4" s="135"/>
      <c r="Q4" s="130"/>
      <c r="R4" s="133"/>
      <c r="S4" s="22"/>
      <c r="T4" s="22"/>
      <c r="U4" s="137"/>
      <c r="V4" s="5"/>
    </row>
    <row r="5" spans="1:24" ht="14.25" customHeight="1" x14ac:dyDescent="0.25">
      <c r="A5" s="142" t="s">
        <v>44</v>
      </c>
      <c r="B5" s="143"/>
      <c r="C5" s="143"/>
      <c r="D5" s="143"/>
      <c r="E5" s="131"/>
      <c r="F5" s="22"/>
      <c r="G5" s="133"/>
      <c r="H5" s="22"/>
      <c r="I5" s="22"/>
      <c r="J5" s="22"/>
      <c r="K5" s="22"/>
      <c r="L5" s="22"/>
      <c r="M5" s="22"/>
      <c r="N5" s="22"/>
      <c r="O5" s="144"/>
      <c r="P5" s="145"/>
      <c r="Q5" s="143"/>
      <c r="R5" s="133"/>
      <c r="S5" s="22"/>
      <c r="T5" s="22"/>
      <c r="U5" s="146"/>
      <c r="V5" s="5"/>
    </row>
    <row r="6" spans="1:24" ht="14.25" customHeight="1" x14ac:dyDescent="0.25">
      <c r="A6" s="147"/>
      <c r="B6" s="143"/>
      <c r="C6" s="143"/>
      <c r="D6" s="143"/>
      <c r="E6" s="131"/>
      <c r="F6" s="22"/>
      <c r="G6" s="133"/>
      <c r="H6" s="22"/>
      <c r="I6" s="22"/>
      <c r="J6" s="22"/>
      <c r="K6" s="22"/>
      <c r="L6" s="22"/>
      <c r="M6" s="22"/>
      <c r="N6" s="22"/>
      <c r="O6" s="144"/>
      <c r="P6" s="145"/>
      <c r="Q6" s="143"/>
      <c r="R6" s="133"/>
      <c r="S6" s="22"/>
      <c r="T6" s="22"/>
      <c r="U6" s="146"/>
      <c r="V6" s="5"/>
    </row>
    <row r="7" spans="1:24" s="12" customFormat="1" ht="14.25" customHeight="1" x14ac:dyDescent="0.25">
      <c r="A7" s="148"/>
      <c r="B7" s="149"/>
      <c r="C7" s="149"/>
      <c r="D7" s="149"/>
      <c r="E7" s="18"/>
      <c r="F7" s="150"/>
      <c r="G7" s="151"/>
      <c r="H7" s="150"/>
      <c r="I7" s="150"/>
      <c r="J7" s="150"/>
      <c r="K7" s="150"/>
      <c r="L7" s="150"/>
      <c r="M7" s="150"/>
      <c r="N7" s="150"/>
      <c r="O7" s="144"/>
      <c r="P7" s="152"/>
      <c r="Q7" s="149"/>
      <c r="R7" s="151"/>
      <c r="S7" s="150"/>
      <c r="T7" s="150"/>
      <c r="U7" s="153"/>
      <c r="V7" s="11"/>
      <c r="X7" s="270"/>
    </row>
    <row r="8" spans="1:24" s="16" customFormat="1" ht="20.25" x14ac:dyDescent="0.55000000000000004">
      <c r="A8" s="154" t="s">
        <v>2</v>
      </c>
      <c r="B8" s="155"/>
      <c r="C8" s="155"/>
      <c r="D8" s="155"/>
      <c r="E8" s="156" t="s">
        <v>40</v>
      </c>
      <c r="F8" s="157"/>
      <c r="G8" s="157">
        <v>2020</v>
      </c>
      <c r="H8" s="157"/>
      <c r="I8" s="157" t="s">
        <v>146</v>
      </c>
      <c r="J8" s="157"/>
      <c r="K8" s="157"/>
      <c r="L8" s="155"/>
      <c r="M8" s="157" t="s">
        <v>7</v>
      </c>
      <c r="N8" s="155"/>
      <c r="O8" s="155"/>
      <c r="P8" s="157" t="s">
        <v>40</v>
      </c>
      <c r="Q8" s="157"/>
      <c r="R8" s="157">
        <v>2020</v>
      </c>
      <c r="S8" s="157"/>
      <c r="T8" s="157" t="s">
        <v>147</v>
      </c>
      <c r="U8" s="158"/>
      <c r="X8" s="52"/>
    </row>
    <row r="9" spans="1:24" s="3" customFormat="1" ht="14.25" customHeight="1" x14ac:dyDescent="0.25">
      <c r="A9" s="159"/>
      <c r="B9" s="13"/>
      <c r="C9" s="13"/>
      <c r="D9" s="13"/>
      <c r="E9" s="18"/>
      <c r="F9" s="13"/>
      <c r="G9" s="37"/>
      <c r="H9" s="13"/>
      <c r="I9" s="37"/>
      <c r="J9" s="37"/>
      <c r="K9" s="37"/>
      <c r="L9" s="13"/>
      <c r="M9" s="13"/>
      <c r="N9" s="13"/>
      <c r="O9" s="13"/>
      <c r="P9" s="21"/>
      <c r="Q9" s="13"/>
      <c r="R9" s="37"/>
      <c r="S9" s="13"/>
      <c r="T9" s="37"/>
      <c r="U9" s="160"/>
      <c r="X9" s="51"/>
    </row>
    <row r="10" spans="1:24" s="3" customFormat="1" ht="14.25" customHeight="1" x14ac:dyDescent="0.35">
      <c r="A10" s="283" t="s">
        <v>3</v>
      </c>
      <c r="B10" s="284"/>
      <c r="C10" s="284"/>
      <c r="D10" s="13"/>
      <c r="E10" s="18"/>
      <c r="F10" s="13"/>
      <c r="G10" s="37"/>
      <c r="H10" s="13"/>
      <c r="I10" s="37"/>
      <c r="J10" s="37"/>
      <c r="K10" s="37"/>
      <c r="L10" s="13"/>
      <c r="M10" s="285" t="s">
        <v>3</v>
      </c>
      <c r="N10" s="285"/>
      <c r="O10" s="285"/>
      <c r="P10" s="18"/>
      <c r="Q10" s="161"/>
      <c r="R10" s="37"/>
      <c r="S10" s="13"/>
      <c r="T10" s="37"/>
      <c r="U10" s="162"/>
      <c r="V10" s="60"/>
      <c r="X10" s="51"/>
    </row>
    <row r="11" spans="1:24" s="3" customFormat="1" ht="14.25" customHeight="1" x14ac:dyDescent="0.25">
      <c r="A11" s="159"/>
      <c r="B11" s="13" t="s">
        <v>4</v>
      </c>
      <c r="C11" s="13"/>
      <c r="D11" s="13"/>
      <c r="E11" s="18">
        <v>4</v>
      </c>
      <c r="F11" s="163"/>
      <c r="G11" s="55">
        <v>412</v>
      </c>
      <c r="H11" s="1"/>
      <c r="I11" s="55">
        <v>492</v>
      </c>
      <c r="J11" s="37">
        <f>+G11-I11</f>
        <v>-80</v>
      </c>
      <c r="K11" s="37"/>
      <c r="L11" s="13"/>
      <c r="M11" s="13"/>
      <c r="N11" s="13"/>
      <c r="O11" s="13"/>
      <c r="P11" s="21"/>
      <c r="Q11" s="13"/>
      <c r="R11" s="37"/>
      <c r="S11" s="164"/>
      <c r="T11" s="37"/>
      <c r="U11" s="160"/>
      <c r="V11" s="60"/>
      <c r="X11" s="51"/>
    </row>
    <row r="12" spans="1:24" s="3" customFormat="1" ht="14.25" customHeight="1" x14ac:dyDescent="0.25">
      <c r="A12" s="159"/>
      <c r="B12" s="13"/>
      <c r="C12" s="13"/>
      <c r="D12" s="13"/>
      <c r="E12" s="18"/>
      <c r="F12" s="13"/>
      <c r="G12" s="37"/>
      <c r="H12" s="13"/>
      <c r="I12" s="37"/>
      <c r="J12" s="37">
        <f t="shared" ref="J12:J42" si="0">+G12-I12</f>
        <v>0</v>
      </c>
      <c r="K12" s="37"/>
      <c r="L12" s="13"/>
      <c r="M12" s="13"/>
      <c r="N12" s="13" t="s">
        <v>19</v>
      </c>
      <c r="O12" s="13"/>
      <c r="P12" s="18"/>
      <c r="Q12" s="13"/>
      <c r="R12" s="165"/>
      <c r="S12" s="164"/>
      <c r="T12" s="165"/>
      <c r="U12" s="160"/>
      <c r="V12" s="60"/>
      <c r="X12" s="51"/>
    </row>
    <row r="13" spans="1:24" s="3" customFormat="1" ht="14.25" customHeight="1" x14ac:dyDescent="0.25">
      <c r="A13" s="159"/>
      <c r="B13" s="13" t="s">
        <v>48</v>
      </c>
      <c r="C13" s="13"/>
      <c r="D13" s="13"/>
      <c r="E13" s="18"/>
      <c r="F13" s="13"/>
      <c r="G13" s="37"/>
      <c r="H13" s="13"/>
      <c r="I13" s="37"/>
      <c r="J13" s="37">
        <f t="shared" si="0"/>
        <v>0</v>
      </c>
      <c r="K13" s="37"/>
      <c r="L13" s="13"/>
      <c r="M13" s="13"/>
      <c r="N13" s="13"/>
      <c r="O13" s="13" t="s">
        <v>66</v>
      </c>
      <c r="P13" s="18">
        <v>8</v>
      </c>
      <c r="Q13" s="161"/>
      <c r="R13" s="37">
        <v>0</v>
      </c>
      <c r="S13" s="13"/>
      <c r="T13" s="37">
        <v>5</v>
      </c>
      <c r="U13" s="273">
        <f>+T13-R13</f>
        <v>5</v>
      </c>
      <c r="V13" s="60"/>
      <c r="X13" s="51"/>
    </row>
    <row r="14" spans="1:24" s="3" customFormat="1" ht="14.25" customHeight="1" x14ac:dyDescent="0.25">
      <c r="A14" s="159"/>
      <c r="B14" s="13"/>
      <c r="C14" s="13" t="s">
        <v>49</v>
      </c>
      <c r="D14" s="13"/>
      <c r="E14" s="18"/>
      <c r="F14" s="13"/>
      <c r="G14" s="37"/>
      <c r="H14" s="13"/>
      <c r="I14" s="37"/>
      <c r="J14" s="37">
        <f t="shared" si="0"/>
        <v>0</v>
      </c>
      <c r="K14" s="37"/>
      <c r="L14" s="13"/>
      <c r="M14" s="13"/>
      <c r="N14" s="13"/>
      <c r="O14" s="13" t="s">
        <v>8</v>
      </c>
      <c r="P14" s="21">
        <v>9</v>
      </c>
      <c r="Q14" s="13"/>
      <c r="R14" s="37">
        <v>25</v>
      </c>
      <c r="S14" s="164"/>
      <c r="T14" s="37">
        <v>35</v>
      </c>
      <c r="U14" s="273">
        <f t="shared" ref="U14:U42" si="1">+T14-R14</f>
        <v>10</v>
      </c>
      <c r="V14" s="60"/>
      <c r="X14" s="51"/>
    </row>
    <row r="15" spans="1:24" s="3" customFormat="1" ht="17.25" x14ac:dyDescent="0.4">
      <c r="A15" s="159"/>
      <c r="B15" s="13"/>
      <c r="C15" s="13" t="s">
        <v>50</v>
      </c>
      <c r="D15" s="13"/>
      <c r="E15" s="18"/>
      <c r="F15" s="13"/>
      <c r="G15" s="62">
        <v>30</v>
      </c>
      <c r="H15" s="50"/>
      <c r="I15" s="62">
        <v>30</v>
      </c>
      <c r="J15" s="37">
        <f t="shared" si="0"/>
        <v>0</v>
      </c>
      <c r="K15" s="62"/>
      <c r="L15" s="13"/>
      <c r="M15" s="13"/>
      <c r="N15" s="13"/>
      <c r="O15" s="13" t="s">
        <v>9</v>
      </c>
      <c r="P15" s="21">
        <v>10</v>
      </c>
      <c r="Q15" s="13"/>
      <c r="R15" s="55">
        <v>51</v>
      </c>
      <c r="S15" s="164"/>
      <c r="T15" s="55">
        <v>43</v>
      </c>
      <c r="U15" s="273">
        <f t="shared" si="1"/>
        <v>-8</v>
      </c>
      <c r="V15" s="60"/>
      <c r="X15" s="51"/>
    </row>
    <row r="16" spans="1:24" s="3" customFormat="1" ht="14.25" hidden="1" customHeight="1" x14ac:dyDescent="0.25">
      <c r="A16" s="159"/>
      <c r="B16" s="13"/>
      <c r="C16" s="13" t="s">
        <v>51</v>
      </c>
      <c r="D16" s="13"/>
      <c r="E16" s="18"/>
      <c r="F16" s="13"/>
      <c r="G16" s="55">
        <v>0</v>
      </c>
      <c r="H16" s="13"/>
      <c r="I16" s="55">
        <v>0</v>
      </c>
      <c r="J16" s="37">
        <f t="shared" si="0"/>
        <v>0</v>
      </c>
      <c r="K16" s="37"/>
      <c r="L16" s="13"/>
      <c r="M16" s="13"/>
      <c r="N16" s="13"/>
      <c r="O16" s="13"/>
      <c r="P16" s="13"/>
      <c r="Q16" s="13"/>
      <c r="R16" s="37"/>
      <c r="S16" s="13"/>
      <c r="T16" s="37"/>
      <c r="U16" s="273">
        <f t="shared" si="1"/>
        <v>0</v>
      </c>
      <c r="V16" s="60"/>
      <c r="X16" s="51"/>
    </row>
    <row r="17" spans="1:24" s="3" customFormat="1" ht="14.25" customHeight="1" x14ac:dyDescent="0.25">
      <c r="A17" s="159"/>
      <c r="B17" s="13"/>
      <c r="C17" s="13"/>
      <c r="D17" s="13"/>
      <c r="E17" s="18"/>
      <c r="F17" s="13"/>
      <c r="G17" s="56">
        <f>SUM(G15:G16)</f>
        <v>30</v>
      </c>
      <c r="H17" s="13"/>
      <c r="I17" s="56">
        <f>SUM(I15:I16)</f>
        <v>30</v>
      </c>
      <c r="J17" s="37">
        <f t="shared" si="0"/>
        <v>0</v>
      </c>
      <c r="K17" s="57"/>
      <c r="L17" s="13"/>
      <c r="M17" s="13"/>
      <c r="N17" s="13"/>
      <c r="O17" s="13"/>
      <c r="P17" s="21"/>
      <c r="Q17" s="13"/>
      <c r="R17" s="37">
        <f>SUM(R13:R16)</f>
        <v>76</v>
      </c>
      <c r="S17" s="37">
        <f t="shared" ref="S17" si="2">SUM(S13:S16)</f>
        <v>0</v>
      </c>
      <c r="T17" s="37">
        <f>SUM(T13:T16)</f>
        <v>83</v>
      </c>
      <c r="U17" s="273">
        <f t="shared" si="1"/>
        <v>7</v>
      </c>
      <c r="V17" s="60"/>
      <c r="X17" s="51"/>
    </row>
    <row r="18" spans="1:24" s="3" customFormat="1" ht="14.25" customHeight="1" x14ac:dyDescent="0.25">
      <c r="A18" s="159"/>
      <c r="B18" s="13" t="s">
        <v>65</v>
      </c>
      <c r="C18" s="13"/>
      <c r="D18" s="13"/>
      <c r="E18" s="18"/>
      <c r="F18" s="13"/>
      <c r="G18" s="37"/>
      <c r="H18" s="13"/>
      <c r="I18" s="37"/>
      <c r="J18" s="37">
        <f t="shared" si="0"/>
        <v>0</v>
      </c>
      <c r="K18" s="37"/>
      <c r="L18" s="13"/>
      <c r="M18" s="13"/>
      <c r="N18" s="13"/>
      <c r="O18" s="13"/>
      <c r="P18" s="21"/>
      <c r="Q18" s="13"/>
      <c r="R18" s="37"/>
      <c r="S18" s="164"/>
      <c r="T18" s="37"/>
      <c r="U18" s="273">
        <f t="shared" si="1"/>
        <v>0</v>
      </c>
      <c r="V18" s="60"/>
      <c r="X18" s="51"/>
    </row>
    <row r="19" spans="1:24" s="3" customFormat="1" ht="14.25" customHeight="1" x14ac:dyDescent="0.25">
      <c r="A19" s="159"/>
      <c r="B19" s="13"/>
      <c r="C19" s="13" t="s">
        <v>66</v>
      </c>
      <c r="D19" s="13"/>
      <c r="E19" s="18">
        <v>5</v>
      </c>
      <c r="F19" s="167"/>
      <c r="G19" s="37">
        <v>6</v>
      </c>
      <c r="H19" s="1"/>
      <c r="I19" s="37">
        <v>0</v>
      </c>
      <c r="J19" s="37">
        <f t="shared" si="0"/>
        <v>6</v>
      </c>
      <c r="K19" s="37"/>
      <c r="L19" s="13"/>
      <c r="M19" s="13"/>
      <c r="N19" s="13"/>
      <c r="O19" s="286"/>
      <c r="P19" s="286"/>
      <c r="Q19" s="286"/>
      <c r="R19" s="286"/>
      <c r="S19" s="286"/>
      <c r="T19" s="286"/>
      <c r="U19" s="273">
        <f t="shared" si="1"/>
        <v>0</v>
      </c>
      <c r="V19" s="60"/>
      <c r="X19" s="51"/>
    </row>
    <row r="20" spans="1:24" s="3" customFormat="1" ht="14.25" customHeight="1" x14ac:dyDescent="0.25">
      <c r="A20" s="159"/>
      <c r="B20" s="13" t="s">
        <v>67</v>
      </c>
      <c r="C20" s="13"/>
      <c r="D20" s="13"/>
      <c r="E20" s="168"/>
      <c r="F20" s="167"/>
      <c r="G20" s="37"/>
      <c r="H20" s="1"/>
      <c r="I20" s="37"/>
      <c r="J20" s="37">
        <f t="shared" si="0"/>
        <v>0</v>
      </c>
      <c r="K20" s="37"/>
      <c r="L20" s="13"/>
      <c r="M20" s="13"/>
      <c r="N20" s="13"/>
      <c r="O20" s="286"/>
      <c r="P20" s="286"/>
      <c r="Q20" s="286"/>
      <c r="R20" s="286"/>
      <c r="S20" s="286"/>
      <c r="T20" s="286"/>
      <c r="U20" s="273">
        <f t="shared" si="1"/>
        <v>0</v>
      </c>
      <c r="V20" s="60"/>
      <c r="X20" s="51"/>
    </row>
    <row r="21" spans="1:24" s="3" customFormat="1" ht="14.25" customHeight="1" x14ac:dyDescent="0.25">
      <c r="A21" s="159"/>
      <c r="B21" s="13"/>
      <c r="C21" s="13" t="s">
        <v>80</v>
      </c>
      <c r="D21" s="13"/>
      <c r="E21" s="18">
        <v>6</v>
      </c>
      <c r="F21" s="167"/>
      <c r="G21" s="37">
        <v>147</v>
      </c>
      <c r="H21" s="1"/>
      <c r="I21" s="37">
        <v>142</v>
      </c>
      <c r="J21" s="37">
        <f t="shared" si="0"/>
        <v>5</v>
      </c>
      <c r="K21" s="37"/>
      <c r="L21" s="13"/>
      <c r="M21" s="13"/>
      <c r="N21" s="13"/>
      <c r="O21" s="13"/>
      <c r="P21" s="13"/>
      <c r="Q21" s="13"/>
      <c r="R21" s="37"/>
      <c r="S21" s="13"/>
      <c r="T21" s="37"/>
      <c r="U21" s="273">
        <f t="shared" si="1"/>
        <v>0</v>
      </c>
      <c r="V21" s="60"/>
      <c r="X21" s="51"/>
    </row>
    <row r="22" spans="1:24" s="3" customFormat="1" ht="14.25" hidden="1" customHeight="1" x14ac:dyDescent="0.25">
      <c r="A22" s="159"/>
      <c r="B22" s="13"/>
      <c r="C22" s="13" t="s">
        <v>68</v>
      </c>
      <c r="D22" s="13"/>
      <c r="E22" s="168"/>
      <c r="F22" s="167"/>
      <c r="G22" s="37">
        <v>0</v>
      </c>
      <c r="H22" s="1"/>
      <c r="I22" s="37">
        <v>0</v>
      </c>
      <c r="J22" s="37">
        <f t="shared" si="0"/>
        <v>0</v>
      </c>
      <c r="K22" s="37"/>
      <c r="L22" s="13"/>
      <c r="M22" s="13"/>
      <c r="N22" s="13"/>
      <c r="O22" s="13"/>
      <c r="P22" s="13"/>
      <c r="Q22" s="13"/>
      <c r="R22" s="37"/>
      <c r="S22" s="13"/>
      <c r="T22" s="37"/>
      <c r="U22" s="273">
        <f t="shared" si="1"/>
        <v>0</v>
      </c>
      <c r="V22" s="60"/>
      <c r="X22" s="51"/>
    </row>
    <row r="23" spans="1:24" s="3" customFormat="1" ht="14.25" hidden="1" customHeight="1" x14ac:dyDescent="0.25">
      <c r="A23" s="159"/>
      <c r="B23" s="13"/>
      <c r="C23" s="13"/>
      <c r="D23" s="13"/>
      <c r="E23" s="168"/>
      <c r="F23" s="167"/>
      <c r="G23" s="37"/>
      <c r="H23" s="1"/>
      <c r="I23" s="37"/>
      <c r="J23" s="37">
        <f t="shared" si="0"/>
        <v>0</v>
      </c>
      <c r="K23" s="37"/>
      <c r="L23" s="13"/>
      <c r="M23" s="13"/>
      <c r="N23" s="13"/>
      <c r="O23" s="13"/>
      <c r="P23" s="13"/>
      <c r="Q23" s="13"/>
      <c r="R23" s="37"/>
      <c r="S23" s="13"/>
      <c r="T23" s="37"/>
      <c r="U23" s="273">
        <f t="shared" si="1"/>
        <v>0</v>
      </c>
      <c r="V23" s="60"/>
      <c r="X23" s="51"/>
    </row>
    <row r="24" spans="1:24" s="3" customFormat="1" ht="14.25" hidden="1" customHeight="1" x14ac:dyDescent="0.25">
      <c r="A24" s="159"/>
      <c r="B24" s="13" t="s">
        <v>81</v>
      </c>
      <c r="C24" s="13"/>
      <c r="D24" s="13"/>
      <c r="E24" s="168"/>
      <c r="F24" s="167"/>
      <c r="G24" s="37"/>
      <c r="H24" s="1"/>
      <c r="I24" s="37"/>
      <c r="J24" s="37">
        <f t="shared" si="0"/>
        <v>0</v>
      </c>
      <c r="K24" s="37"/>
      <c r="L24" s="13"/>
      <c r="M24" s="13"/>
      <c r="N24" s="13"/>
      <c r="O24" s="13"/>
      <c r="P24" s="13"/>
      <c r="Q24" s="13"/>
      <c r="R24" s="37"/>
      <c r="S24" s="13"/>
      <c r="T24" s="37"/>
      <c r="U24" s="273">
        <f t="shared" si="1"/>
        <v>0</v>
      </c>
      <c r="V24" s="60"/>
      <c r="X24" s="51"/>
    </row>
    <row r="25" spans="1:24" s="3" customFormat="1" ht="14.25" hidden="1" customHeight="1" x14ac:dyDescent="0.25">
      <c r="A25" s="159"/>
      <c r="B25" s="13"/>
      <c r="C25" s="13" t="s">
        <v>82</v>
      </c>
      <c r="D25" s="13"/>
      <c r="E25" s="168"/>
      <c r="F25" s="167"/>
      <c r="G25" s="37">
        <v>0</v>
      </c>
      <c r="H25" s="1"/>
      <c r="I25" s="37">
        <v>0</v>
      </c>
      <c r="J25" s="37">
        <f t="shared" si="0"/>
        <v>0</v>
      </c>
      <c r="K25" s="37"/>
      <c r="L25" s="13"/>
      <c r="M25" s="13"/>
      <c r="N25" s="13"/>
      <c r="O25" s="13"/>
      <c r="P25" s="13"/>
      <c r="Q25" s="13"/>
      <c r="R25" s="13"/>
      <c r="S25" s="13"/>
      <c r="T25" s="13"/>
      <c r="U25" s="273">
        <f t="shared" si="1"/>
        <v>0</v>
      </c>
      <c r="V25" s="60"/>
      <c r="X25" s="51"/>
    </row>
    <row r="26" spans="1:24" s="3" customFormat="1" ht="14.25" customHeight="1" x14ac:dyDescent="0.25">
      <c r="A26" s="159"/>
      <c r="B26" s="13"/>
      <c r="C26" s="13"/>
      <c r="D26" s="13"/>
      <c r="E26" s="168"/>
      <c r="F26" s="167"/>
      <c r="G26" s="37"/>
      <c r="H26" s="1"/>
      <c r="I26" s="37"/>
      <c r="J26" s="37">
        <f t="shared" si="0"/>
        <v>0</v>
      </c>
      <c r="K26" s="37"/>
      <c r="L26" s="13"/>
      <c r="M26" s="13"/>
      <c r="N26" s="13"/>
      <c r="O26" s="13"/>
      <c r="P26" s="13"/>
      <c r="Q26" s="13"/>
      <c r="R26" s="13"/>
      <c r="S26" s="13"/>
      <c r="T26" s="13"/>
      <c r="U26" s="273">
        <f t="shared" si="1"/>
        <v>0</v>
      </c>
      <c r="V26" s="60"/>
      <c r="X26" s="51"/>
    </row>
    <row r="27" spans="1:24" s="3" customFormat="1" ht="14.25" customHeight="1" x14ac:dyDescent="0.25">
      <c r="A27" s="159"/>
      <c r="B27" s="13"/>
      <c r="C27" s="21" t="s">
        <v>77</v>
      </c>
      <c r="D27" s="13"/>
      <c r="E27" s="18"/>
      <c r="F27" s="163"/>
      <c r="G27" s="56">
        <f>G11+G17+G19+G21+G22+G25</f>
        <v>595</v>
      </c>
      <c r="H27" s="13"/>
      <c r="I27" s="56">
        <f>I11+I17+I19+I21+I22+I25</f>
        <v>664</v>
      </c>
      <c r="J27" s="37">
        <f t="shared" si="0"/>
        <v>-69</v>
      </c>
      <c r="K27" s="57"/>
      <c r="L27" s="13"/>
      <c r="M27" s="13"/>
      <c r="N27" s="13"/>
      <c r="O27" s="21" t="s">
        <v>77</v>
      </c>
      <c r="P27" s="13"/>
      <c r="Q27" s="13"/>
      <c r="R27" s="56">
        <f>R13+R14+R15</f>
        <v>76</v>
      </c>
      <c r="S27" s="56">
        <f t="shared" ref="S27:T27" si="3">S13+S14+S15</f>
        <v>0</v>
      </c>
      <c r="T27" s="56">
        <f t="shared" si="3"/>
        <v>83</v>
      </c>
      <c r="U27" s="273">
        <f t="shared" si="1"/>
        <v>7</v>
      </c>
      <c r="V27" s="60"/>
      <c r="X27" s="51"/>
    </row>
    <row r="28" spans="1:24" s="67" customFormat="1" ht="14.25" customHeight="1" x14ac:dyDescent="0.25">
      <c r="A28" s="169"/>
      <c r="B28" s="69"/>
      <c r="C28" s="69"/>
      <c r="D28" s="69"/>
      <c r="E28" s="170"/>
      <c r="F28" s="171"/>
      <c r="G28" s="68"/>
      <c r="H28" s="69"/>
      <c r="I28" s="68"/>
      <c r="J28" s="37">
        <f t="shared" si="0"/>
        <v>0</v>
      </c>
      <c r="K28" s="68"/>
      <c r="L28" s="69"/>
      <c r="M28" s="69"/>
      <c r="N28" s="69"/>
      <c r="O28" s="69"/>
      <c r="P28" s="69"/>
      <c r="Q28" s="69"/>
      <c r="R28" s="69"/>
      <c r="S28" s="69"/>
      <c r="T28" s="69"/>
      <c r="U28" s="273">
        <f t="shared" si="1"/>
        <v>0</v>
      </c>
      <c r="V28" s="70"/>
    </row>
    <row r="29" spans="1:24" s="3" customFormat="1" ht="14.25" customHeight="1" x14ac:dyDescent="0.35">
      <c r="A29" s="283" t="s">
        <v>20</v>
      </c>
      <c r="B29" s="284"/>
      <c r="C29" s="284"/>
      <c r="D29" s="13"/>
      <c r="E29" s="18"/>
      <c r="F29" s="163"/>
      <c r="G29" s="57"/>
      <c r="H29" s="13"/>
      <c r="I29" s="57"/>
      <c r="J29" s="37">
        <f t="shared" si="0"/>
        <v>0</v>
      </c>
      <c r="K29" s="57"/>
      <c r="L29" s="13"/>
      <c r="M29" s="284" t="s">
        <v>10</v>
      </c>
      <c r="N29" s="284"/>
      <c r="O29" s="284"/>
      <c r="P29" s="13"/>
      <c r="Q29" s="13"/>
      <c r="R29" s="37"/>
      <c r="S29" s="13"/>
      <c r="T29" s="37"/>
      <c r="U29" s="273">
        <f t="shared" si="1"/>
        <v>0</v>
      </c>
      <c r="V29" s="60"/>
      <c r="X29" s="51"/>
    </row>
    <row r="30" spans="1:24" s="3" customFormat="1" ht="14.25" customHeight="1" x14ac:dyDescent="0.25">
      <c r="A30" s="159"/>
      <c r="B30" s="13"/>
      <c r="C30" s="13"/>
      <c r="D30" s="13"/>
      <c r="E30" s="168"/>
      <c r="F30" s="167"/>
      <c r="G30" s="37"/>
      <c r="H30" s="1"/>
      <c r="I30" s="37"/>
      <c r="J30" s="37">
        <f t="shared" si="0"/>
        <v>0</v>
      </c>
      <c r="K30" s="37"/>
      <c r="L30" s="13"/>
      <c r="M30" s="13"/>
      <c r="N30" s="13" t="s">
        <v>11</v>
      </c>
      <c r="O30" s="13"/>
      <c r="P30" s="18"/>
      <c r="Q30" s="161"/>
      <c r="R30" s="37"/>
      <c r="S30" s="164"/>
      <c r="T30" s="37"/>
      <c r="U30" s="273">
        <f t="shared" si="1"/>
        <v>0</v>
      </c>
      <c r="V30" s="60"/>
      <c r="X30" s="51"/>
    </row>
    <row r="31" spans="1:24" s="3" customFormat="1" ht="14.25" customHeight="1" x14ac:dyDescent="0.25">
      <c r="A31" s="159"/>
      <c r="B31" s="13" t="s">
        <v>139</v>
      </c>
      <c r="C31" s="13"/>
      <c r="D31" s="13"/>
      <c r="E31" s="168"/>
      <c r="F31" s="167"/>
      <c r="G31" s="37"/>
      <c r="H31" s="1"/>
      <c r="I31" s="37"/>
      <c r="J31" s="37">
        <f t="shared" si="0"/>
        <v>0</v>
      </c>
      <c r="K31" s="37"/>
      <c r="L31" s="13"/>
      <c r="M31" s="13"/>
      <c r="N31" s="13"/>
      <c r="O31" s="13"/>
      <c r="P31" s="18"/>
      <c r="Q31" s="161"/>
      <c r="R31" s="37"/>
      <c r="S31" s="164"/>
      <c r="T31" s="37"/>
      <c r="U31" s="273">
        <f t="shared" si="1"/>
        <v>0</v>
      </c>
      <c r="V31" s="60"/>
      <c r="X31" s="51"/>
    </row>
    <row r="32" spans="1:24" s="3" customFormat="1" ht="14.25" customHeight="1" x14ac:dyDescent="0.25">
      <c r="A32" s="159"/>
      <c r="B32" s="13"/>
      <c r="C32" s="13" t="s">
        <v>140</v>
      </c>
      <c r="D32" s="13"/>
      <c r="E32" s="168"/>
      <c r="F32" s="167"/>
      <c r="G32" s="37">
        <v>5</v>
      </c>
      <c r="H32" s="1"/>
      <c r="I32" s="37"/>
      <c r="J32" s="37">
        <f t="shared" si="0"/>
        <v>5</v>
      </c>
      <c r="K32" s="37"/>
      <c r="L32" s="13"/>
      <c r="M32" s="13"/>
      <c r="N32" s="13"/>
      <c r="O32" s="13"/>
      <c r="P32" s="18"/>
      <c r="Q32" s="161"/>
      <c r="R32" s="37"/>
      <c r="S32" s="164"/>
      <c r="T32" s="37"/>
      <c r="U32" s="273">
        <f t="shared" si="1"/>
        <v>0</v>
      </c>
      <c r="V32" s="60"/>
      <c r="X32" s="51"/>
    </row>
    <row r="33" spans="1:24" s="3" customFormat="1" ht="14.25" customHeight="1" x14ac:dyDescent="0.25">
      <c r="A33" s="159"/>
      <c r="B33" s="13" t="s">
        <v>18</v>
      </c>
      <c r="C33" s="13"/>
      <c r="D33" s="13"/>
      <c r="E33" s="18"/>
      <c r="F33" s="163"/>
      <c r="G33" s="37"/>
      <c r="H33" s="164"/>
      <c r="I33" s="37"/>
      <c r="J33" s="37">
        <f t="shared" si="0"/>
        <v>0</v>
      </c>
      <c r="K33" s="37"/>
      <c r="L33" s="13"/>
      <c r="M33" s="13"/>
      <c r="N33" s="13"/>
      <c r="O33" s="13" t="s">
        <v>46</v>
      </c>
      <c r="P33" s="21" t="s">
        <v>113</v>
      </c>
      <c r="Q33" s="13"/>
      <c r="R33" s="37">
        <v>960</v>
      </c>
      <c r="S33" s="164"/>
      <c r="T33" s="37">
        <v>960</v>
      </c>
      <c r="U33" s="273">
        <f t="shared" si="1"/>
        <v>0</v>
      </c>
      <c r="V33" s="60"/>
      <c r="X33" s="51"/>
    </row>
    <row r="34" spans="1:24" s="3" customFormat="1" ht="14.25" customHeight="1" x14ac:dyDescent="0.25">
      <c r="A34" s="159"/>
      <c r="B34" s="13"/>
      <c r="C34" s="13" t="s">
        <v>5</v>
      </c>
      <c r="D34" s="13"/>
      <c r="E34" s="18">
        <v>7</v>
      </c>
      <c r="F34" s="167"/>
      <c r="G34" s="37">
        <v>342</v>
      </c>
      <c r="H34" s="164"/>
      <c r="I34" s="37">
        <v>342</v>
      </c>
      <c r="J34" s="37">
        <f t="shared" si="0"/>
        <v>0</v>
      </c>
      <c r="K34" s="37"/>
      <c r="L34" s="13"/>
      <c r="M34" s="13"/>
      <c r="N34" s="13"/>
      <c r="O34" s="13"/>
      <c r="P34" s="18"/>
      <c r="Q34" s="161"/>
      <c r="R34" s="37"/>
      <c r="S34" s="164"/>
      <c r="T34" s="37"/>
      <c r="U34" s="273">
        <f t="shared" si="1"/>
        <v>0</v>
      </c>
      <c r="V34" s="60"/>
      <c r="X34" s="51"/>
    </row>
    <row r="35" spans="1:24" s="3" customFormat="1" ht="17.25" x14ac:dyDescent="0.4">
      <c r="A35" s="159"/>
      <c r="B35" s="13"/>
      <c r="C35" s="13" t="s">
        <v>6</v>
      </c>
      <c r="D35" s="13"/>
      <c r="E35" s="168"/>
      <c r="F35" s="167"/>
      <c r="G35" s="37">
        <v>-286</v>
      </c>
      <c r="H35" s="1"/>
      <c r="I35" s="37">
        <v>-280</v>
      </c>
      <c r="J35" s="37">
        <f t="shared" si="0"/>
        <v>-6</v>
      </c>
      <c r="K35" s="37"/>
      <c r="L35" s="13"/>
      <c r="M35" s="13"/>
      <c r="N35" s="13"/>
      <c r="O35" s="13" t="s">
        <v>143</v>
      </c>
      <c r="P35" s="173"/>
      <c r="Q35" s="13"/>
      <c r="R35" s="62">
        <v>-379</v>
      </c>
      <c r="S35" s="164"/>
      <c r="T35" s="62">
        <v>-316</v>
      </c>
      <c r="U35" s="273">
        <f t="shared" si="1"/>
        <v>63</v>
      </c>
      <c r="V35" s="60"/>
      <c r="X35" s="51"/>
    </row>
    <row r="36" spans="1:24" s="3" customFormat="1" ht="15" x14ac:dyDescent="0.25">
      <c r="A36" s="159"/>
      <c r="B36" s="13"/>
      <c r="C36" s="13" t="s">
        <v>83</v>
      </c>
      <c r="D36" s="13"/>
      <c r="E36" s="168"/>
      <c r="F36" s="167"/>
      <c r="G36" s="37">
        <v>4</v>
      </c>
      <c r="H36" s="1"/>
      <c r="I36" s="37">
        <v>4</v>
      </c>
      <c r="J36" s="37">
        <f t="shared" si="0"/>
        <v>0</v>
      </c>
      <c r="K36" s="37"/>
      <c r="L36" s="13"/>
      <c r="M36" s="13"/>
      <c r="N36" s="13"/>
      <c r="O36" s="13"/>
      <c r="P36" s="21"/>
      <c r="Q36" s="13"/>
      <c r="R36" s="37"/>
      <c r="S36" s="13"/>
      <c r="T36" s="37"/>
      <c r="U36" s="273">
        <f t="shared" si="1"/>
        <v>0</v>
      </c>
      <c r="V36" s="60"/>
      <c r="X36" s="51"/>
    </row>
    <row r="37" spans="1:24" s="3" customFormat="1" ht="16.5" x14ac:dyDescent="0.35">
      <c r="A37" s="159"/>
      <c r="B37" s="13"/>
      <c r="C37" s="13" t="s">
        <v>84</v>
      </c>
      <c r="D37" s="13"/>
      <c r="E37" s="168"/>
      <c r="F37" s="167"/>
      <c r="G37" s="55">
        <v>-3</v>
      </c>
      <c r="H37" s="1"/>
      <c r="I37" s="55">
        <v>-3</v>
      </c>
      <c r="J37" s="37">
        <f t="shared" si="0"/>
        <v>0</v>
      </c>
      <c r="K37" s="37"/>
      <c r="L37" s="13"/>
      <c r="M37" s="13"/>
      <c r="N37" s="13"/>
      <c r="O37" s="21" t="s">
        <v>79</v>
      </c>
      <c r="P37" s="21"/>
      <c r="Q37" s="13"/>
      <c r="R37" s="61">
        <f>R33+R35</f>
        <v>581</v>
      </c>
      <c r="S37" s="61">
        <f t="shared" ref="S37:T37" si="4">S33+S35</f>
        <v>0</v>
      </c>
      <c r="T37" s="61">
        <f t="shared" si="4"/>
        <v>644</v>
      </c>
      <c r="U37" s="273">
        <f t="shared" si="1"/>
        <v>63</v>
      </c>
      <c r="V37" s="60"/>
      <c r="W37" s="51"/>
      <c r="X37" s="51"/>
    </row>
    <row r="38" spans="1:24" s="3" customFormat="1" ht="14.25" customHeight="1" x14ac:dyDescent="0.25">
      <c r="A38" s="159"/>
      <c r="B38" s="13"/>
      <c r="C38" s="13"/>
      <c r="D38" s="13"/>
      <c r="E38" s="168"/>
      <c r="F38" s="167"/>
      <c r="G38" s="37"/>
      <c r="H38" s="1"/>
      <c r="I38" s="37"/>
      <c r="J38" s="37">
        <f t="shared" si="0"/>
        <v>0</v>
      </c>
      <c r="K38" s="37"/>
      <c r="L38" s="13"/>
      <c r="M38" s="13"/>
      <c r="N38" s="13"/>
      <c r="O38" s="13"/>
      <c r="P38" s="21"/>
      <c r="Q38" s="13"/>
      <c r="R38" s="37"/>
      <c r="S38" s="13"/>
      <c r="T38" s="37"/>
      <c r="U38" s="273">
        <f t="shared" si="1"/>
        <v>0</v>
      </c>
      <c r="V38" s="60"/>
      <c r="X38" s="51"/>
    </row>
    <row r="39" spans="1:24" s="3" customFormat="1" ht="17.25" x14ac:dyDescent="0.4">
      <c r="A39" s="159"/>
      <c r="B39" s="13"/>
      <c r="C39" s="21" t="s">
        <v>78</v>
      </c>
      <c r="D39" s="13"/>
      <c r="E39" s="168"/>
      <c r="F39" s="167"/>
      <c r="G39" s="56">
        <f>SUM(G34:G37)+G32</f>
        <v>62</v>
      </c>
      <c r="H39" s="1"/>
      <c r="I39" s="56">
        <f>SUM(I34:I37)</f>
        <v>63</v>
      </c>
      <c r="J39" s="37">
        <f t="shared" si="0"/>
        <v>-1</v>
      </c>
      <c r="K39" s="57"/>
      <c r="L39" s="13"/>
      <c r="M39" s="13"/>
      <c r="N39" s="13"/>
      <c r="O39" s="21"/>
      <c r="P39" s="21"/>
      <c r="Q39" s="13"/>
      <c r="R39" s="61"/>
      <c r="S39" s="50"/>
      <c r="T39" s="61"/>
      <c r="U39" s="273">
        <f t="shared" si="1"/>
        <v>0</v>
      </c>
      <c r="V39" s="60"/>
      <c r="X39" s="51"/>
    </row>
    <row r="40" spans="1:24" s="3" customFormat="1" ht="14.25" customHeight="1" x14ac:dyDescent="0.25">
      <c r="A40" s="159"/>
      <c r="B40" s="13"/>
      <c r="C40" s="13"/>
      <c r="D40" s="13"/>
      <c r="E40" s="168"/>
      <c r="F40" s="167"/>
      <c r="G40" s="37"/>
      <c r="H40" s="1"/>
      <c r="I40" s="37"/>
      <c r="J40" s="37">
        <f t="shared" si="0"/>
        <v>0</v>
      </c>
      <c r="K40" s="37"/>
      <c r="L40" s="13"/>
      <c r="M40" s="13"/>
      <c r="N40" s="13"/>
      <c r="O40" s="13"/>
      <c r="P40" s="21"/>
      <c r="Q40" s="13"/>
      <c r="R40" s="57"/>
      <c r="S40" s="164"/>
      <c r="T40" s="57"/>
      <c r="U40" s="273">
        <f t="shared" si="1"/>
        <v>0</v>
      </c>
      <c r="V40" s="60"/>
      <c r="X40" s="51"/>
    </row>
    <row r="41" spans="1:24" s="3" customFormat="1" ht="14.25" customHeight="1" x14ac:dyDescent="0.25">
      <c r="A41" s="159"/>
      <c r="B41" s="13"/>
      <c r="C41" s="13"/>
      <c r="D41" s="13"/>
      <c r="E41" s="168"/>
      <c r="F41" s="167"/>
      <c r="G41" s="55"/>
      <c r="H41" s="1"/>
      <c r="I41" s="55"/>
      <c r="J41" s="37">
        <f t="shared" si="0"/>
        <v>0</v>
      </c>
      <c r="K41" s="37"/>
      <c r="L41" s="13"/>
      <c r="M41" s="13"/>
      <c r="N41" s="13"/>
      <c r="O41" s="13"/>
      <c r="P41" s="21"/>
      <c r="Q41" s="13"/>
      <c r="R41" s="55"/>
      <c r="S41" s="164"/>
      <c r="T41" s="55"/>
      <c r="U41" s="273">
        <f t="shared" si="1"/>
        <v>0</v>
      </c>
      <c r="V41" s="60"/>
      <c r="X41" s="51"/>
    </row>
    <row r="42" spans="1:24" s="3" customFormat="1" ht="14.25" customHeight="1" thickBot="1" x14ac:dyDescent="0.3">
      <c r="A42" s="174" t="s">
        <v>72</v>
      </c>
      <c r="B42" s="13"/>
      <c r="C42" s="13"/>
      <c r="D42" s="13"/>
      <c r="E42" s="18"/>
      <c r="F42" s="13"/>
      <c r="G42" s="58">
        <f>G27+G39</f>
        <v>657</v>
      </c>
      <c r="H42" s="1"/>
      <c r="I42" s="58">
        <f>I27+I39</f>
        <v>727</v>
      </c>
      <c r="J42" s="37">
        <f t="shared" si="0"/>
        <v>-70</v>
      </c>
      <c r="K42" s="57"/>
      <c r="L42" s="13"/>
      <c r="M42" s="21" t="s">
        <v>73</v>
      </c>
      <c r="N42" s="13"/>
      <c r="O42" s="13"/>
      <c r="P42" s="21"/>
      <c r="Q42" s="13"/>
      <c r="R42" s="58">
        <f>R27+R37</f>
        <v>657</v>
      </c>
      <c r="S42" s="58">
        <f t="shared" ref="S42:T42" si="5">S27+S37</f>
        <v>0</v>
      </c>
      <c r="T42" s="58">
        <f t="shared" si="5"/>
        <v>727</v>
      </c>
      <c r="U42" s="273">
        <f t="shared" si="1"/>
        <v>70</v>
      </c>
      <c r="V42" s="60"/>
      <c r="X42" s="51"/>
    </row>
    <row r="43" spans="1:24" s="3" customFormat="1" ht="14.25" customHeight="1" thickTop="1" x14ac:dyDescent="0.25">
      <c r="A43" s="159"/>
      <c r="B43" s="13"/>
      <c r="C43" s="13"/>
      <c r="D43" s="13"/>
      <c r="E43" s="18"/>
      <c r="F43" s="13"/>
      <c r="G43" s="37"/>
      <c r="H43" s="13"/>
      <c r="I43" s="13"/>
      <c r="J43" s="13"/>
      <c r="K43" s="13"/>
      <c r="L43" s="13"/>
      <c r="M43" s="13"/>
      <c r="N43" s="13"/>
      <c r="O43" s="13"/>
      <c r="P43" s="21"/>
      <c r="Q43" s="13"/>
      <c r="R43" s="37"/>
      <c r="S43" s="13"/>
      <c r="T43" s="13"/>
      <c r="U43" s="160"/>
      <c r="X43" s="51"/>
    </row>
    <row r="44" spans="1:24" s="3" customFormat="1" ht="14.25" customHeight="1" x14ac:dyDescent="0.25">
      <c r="A44" s="159"/>
      <c r="B44" s="13"/>
      <c r="C44" s="13"/>
      <c r="D44" s="13"/>
      <c r="E44" s="18"/>
      <c r="F44" s="13"/>
      <c r="G44" s="37"/>
      <c r="H44" s="13"/>
      <c r="I44" s="164"/>
      <c r="J44" s="164"/>
      <c r="K44" s="164"/>
      <c r="L44" s="13"/>
      <c r="M44" s="13"/>
      <c r="N44" s="13"/>
      <c r="O44" s="13"/>
      <c r="P44" s="21"/>
      <c r="Q44" s="13"/>
      <c r="R44" s="37"/>
      <c r="S44" s="13"/>
      <c r="T44" s="13"/>
      <c r="U44" s="160"/>
      <c r="X44" s="51"/>
    </row>
    <row r="45" spans="1:24" s="3" customFormat="1" ht="14.25" customHeight="1" x14ac:dyDescent="0.25">
      <c r="A45" s="159" t="s">
        <v>23</v>
      </c>
      <c r="B45" s="13"/>
      <c r="C45" s="13"/>
      <c r="D45" s="13"/>
      <c r="E45" s="18"/>
      <c r="F45" s="13"/>
      <c r="G45" s="37"/>
      <c r="H45" s="13"/>
      <c r="I45" s="13"/>
      <c r="J45" s="13"/>
      <c r="K45" s="13"/>
      <c r="L45" s="13"/>
      <c r="M45" s="13"/>
      <c r="N45" s="13"/>
      <c r="O45" s="13"/>
      <c r="P45" s="21"/>
      <c r="Q45" s="13"/>
      <c r="R45" s="37"/>
      <c r="S45" s="13"/>
      <c r="T45" s="13"/>
      <c r="U45" s="160"/>
      <c r="X45" s="51"/>
    </row>
    <row r="46" spans="1:24" s="3" customFormat="1" ht="14.25" customHeight="1" x14ac:dyDescent="0.25">
      <c r="A46" s="159"/>
      <c r="B46" s="13"/>
      <c r="C46" s="13"/>
      <c r="D46" s="13"/>
      <c r="E46" s="18"/>
      <c r="F46" s="13"/>
      <c r="G46" s="37"/>
      <c r="H46" s="13"/>
      <c r="I46" s="13"/>
      <c r="J46" s="13"/>
      <c r="K46" s="13"/>
      <c r="L46" s="13"/>
      <c r="M46" s="13"/>
      <c r="N46" s="13"/>
      <c r="O46" s="13"/>
      <c r="P46" s="21"/>
      <c r="Q46" s="13"/>
      <c r="R46" s="37"/>
      <c r="S46" s="13"/>
      <c r="T46" s="13"/>
      <c r="U46" s="160"/>
      <c r="X46" s="51"/>
    </row>
    <row r="47" spans="1:24" s="3" customFormat="1" ht="14.1" customHeight="1" thickBot="1" x14ac:dyDescent="0.3">
      <c r="A47" s="175"/>
      <c r="B47" s="176"/>
      <c r="C47" s="176"/>
      <c r="D47" s="176"/>
      <c r="E47" s="177"/>
      <c r="F47" s="176"/>
      <c r="G47" s="178"/>
      <c r="H47" s="176"/>
      <c r="I47" s="176"/>
      <c r="J47" s="176"/>
      <c r="K47" s="176"/>
      <c r="L47" s="176"/>
      <c r="M47" s="176"/>
      <c r="N47" s="176"/>
      <c r="O47" s="176"/>
      <c r="P47" s="179"/>
      <c r="Q47" s="176"/>
      <c r="R47" s="178"/>
      <c r="S47" s="176"/>
      <c r="T47" s="176"/>
      <c r="U47" s="180"/>
      <c r="X47" s="51"/>
    </row>
    <row r="48" spans="1:24" s="3" customFormat="1" ht="15" x14ac:dyDescent="0.25">
      <c r="E48" s="17"/>
      <c r="G48" s="38"/>
      <c r="P48" s="7"/>
      <c r="R48" s="38"/>
      <c r="X48" s="51"/>
    </row>
    <row r="49" spans="5:24" s="3" customFormat="1" ht="15" x14ac:dyDescent="0.25">
      <c r="E49" s="17"/>
      <c r="G49" s="38"/>
      <c r="P49" s="7"/>
      <c r="R49" s="38"/>
      <c r="X49" s="51"/>
    </row>
    <row r="50" spans="5:24" s="3" customFormat="1" ht="15" x14ac:dyDescent="0.25">
      <c r="E50" s="17"/>
      <c r="G50" s="38"/>
      <c r="P50" s="7"/>
      <c r="R50" s="38"/>
      <c r="X50" s="51"/>
    </row>
    <row r="51" spans="5:24" s="3" customFormat="1" ht="15" x14ac:dyDescent="0.25">
      <c r="E51" s="17"/>
      <c r="G51" s="38"/>
      <c r="P51" s="7"/>
      <c r="R51" s="38"/>
      <c r="X51" s="51"/>
    </row>
    <row r="52" spans="5:24" s="3" customFormat="1" ht="15" x14ac:dyDescent="0.25">
      <c r="E52" s="17"/>
      <c r="G52" s="38"/>
      <c r="P52" s="7"/>
      <c r="R52" s="38"/>
      <c r="X52" s="51"/>
    </row>
    <row r="53" spans="5:24" s="3" customFormat="1" ht="15" x14ac:dyDescent="0.25">
      <c r="E53" s="17"/>
      <c r="G53" s="38"/>
      <c r="P53" s="7"/>
      <c r="R53" s="38"/>
      <c r="X53" s="51"/>
    </row>
    <row r="54" spans="5:24" s="3" customFormat="1" ht="15" x14ac:dyDescent="0.25">
      <c r="E54" s="17"/>
      <c r="G54" s="38"/>
      <c r="P54" s="7"/>
      <c r="R54" s="38"/>
      <c r="X54" s="51"/>
    </row>
    <row r="55" spans="5:24" s="3" customFormat="1" ht="15" x14ac:dyDescent="0.25">
      <c r="E55" s="17"/>
      <c r="G55" s="38"/>
      <c r="P55" s="7"/>
      <c r="R55" s="38"/>
      <c r="X55" s="51"/>
    </row>
    <row r="56" spans="5:24" s="3" customFormat="1" ht="15" x14ac:dyDescent="0.25">
      <c r="E56" s="17"/>
      <c r="G56" s="38"/>
      <c r="P56" s="7"/>
      <c r="R56" s="38"/>
      <c r="X56" s="51"/>
    </row>
    <row r="57" spans="5:24" s="3" customFormat="1" ht="15" x14ac:dyDescent="0.25">
      <c r="E57" s="17"/>
      <c r="G57" s="38"/>
      <c r="P57" s="7"/>
      <c r="R57" s="38"/>
      <c r="X57" s="51"/>
    </row>
    <row r="58" spans="5:24" s="3" customFormat="1" ht="15" x14ac:dyDescent="0.25">
      <c r="E58" s="17"/>
      <c r="G58" s="38"/>
      <c r="P58" s="7"/>
      <c r="R58" s="38"/>
      <c r="X58" s="51"/>
    </row>
    <row r="59" spans="5:24" s="3" customFormat="1" ht="15" x14ac:dyDescent="0.25">
      <c r="E59" s="17"/>
      <c r="G59" s="38"/>
      <c r="P59" s="7"/>
      <c r="R59" s="38"/>
      <c r="X59" s="51"/>
    </row>
    <row r="60" spans="5:24" s="3" customFormat="1" ht="15" x14ac:dyDescent="0.25">
      <c r="E60" s="17"/>
      <c r="G60" s="38"/>
      <c r="P60" s="7"/>
      <c r="R60" s="38"/>
      <c r="X60" s="51"/>
    </row>
    <row r="61" spans="5:24" s="3" customFormat="1" ht="15" x14ac:dyDescent="0.25">
      <c r="E61" s="17"/>
      <c r="G61" s="38"/>
      <c r="P61" s="7"/>
      <c r="R61" s="38"/>
      <c r="X61" s="51"/>
    </row>
    <row r="62" spans="5:24" s="3" customFormat="1" ht="15" x14ac:dyDescent="0.25">
      <c r="E62" s="17"/>
      <c r="G62" s="38"/>
      <c r="P62" s="7"/>
      <c r="R62" s="38"/>
      <c r="X62" s="51"/>
    </row>
    <row r="63" spans="5:24" s="3" customFormat="1" ht="15" x14ac:dyDescent="0.25">
      <c r="E63" s="17"/>
      <c r="G63" s="38"/>
      <c r="P63" s="7"/>
      <c r="R63" s="38"/>
      <c r="X63" s="51"/>
    </row>
    <row r="64" spans="5:24" s="3" customFormat="1" ht="15" x14ac:dyDescent="0.25">
      <c r="E64" s="17"/>
      <c r="G64" s="38"/>
      <c r="P64" s="7"/>
      <c r="R64" s="38"/>
      <c r="X64" s="51"/>
    </row>
    <row r="65" spans="5:24" s="3" customFormat="1" ht="15" x14ac:dyDescent="0.25">
      <c r="E65" s="17"/>
      <c r="G65" s="38"/>
      <c r="P65" s="7"/>
      <c r="R65" s="38"/>
      <c r="X65" s="51"/>
    </row>
    <row r="66" spans="5:24" s="3" customFormat="1" ht="15" x14ac:dyDescent="0.25">
      <c r="E66" s="17"/>
      <c r="G66" s="38"/>
      <c r="P66" s="7"/>
      <c r="R66" s="38"/>
      <c r="X66" s="51"/>
    </row>
    <row r="67" spans="5:24" s="3" customFormat="1" ht="15" x14ac:dyDescent="0.25">
      <c r="E67" s="17"/>
      <c r="G67" s="38"/>
      <c r="P67" s="7"/>
      <c r="R67" s="38"/>
      <c r="X67" s="51"/>
    </row>
    <row r="68" spans="5:24" s="3" customFormat="1" ht="15" x14ac:dyDescent="0.25">
      <c r="E68" s="17"/>
      <c r="G68" s="38"/>
      <c r="P68" s="7"/>
      <c r="R68" s="38"/>
      <c r="X68" s="51"/>
    </row>
    <row r="69" spans="5:24" s="3" customFormat="1" ht="15" x14ac:dyDescent="0.25">
      <c r="E69" s="17"/>
      <c r="G69" s="38"/>
      <c r="P69" s="7"/>
      <c r="R69" s="38"/>
      <c r="X69" s="51"/>
    </row>
    <row r="70" spans="5:24" s="3" customFormat="1" ht="15" x14ac:dyDescent="0.25">
      <c r="E70" s="17"/>
      <c r="G70" s="38"/>
      <c r="P70" s="7"/>
      <c r="R70" s="38"/>
      <c r="X70" s="51"/>
    </row>
    <row r="71" spans="5:24" s="3" customFormat="1" ht="15" x14ac:dyDescent="0.25">
      <c r="E71" s="17"/>
      <c r="G71" s="38"/>
      <c r="P71" s="7"/>
      <c r="R71" s="38"/>
      <c r="X71" s="51"/>
    </row>
    <row r="72" spans="5:24" s="3" customFormat="1" ht="15" x14ac:dyDescent="0.25">
      <c r="E72" s="17"/>
      <c r="G72" s="38"/>
      <c r="P72" s="7"/>
      <c r="R72" s="38"/>
      <c r="X72" s="51"/>
    </row>
    <row r="73" spans="5:24" s="3" customFormat="1" ht="15" x14ac:dyDescent="0.25">
      <c r="E73" s="17"/>
      <c r="G73" s="38"/>
      <c r="P73" s="7"/>
      <c r="R73" s="38"/>
      <c r="X73" s="51"/>
    </row>
    <row r="74" spans="5:24" s="3" customFormat="1" ht="15" x14ac:dyDescent="0.25">
      <c r="E74" s="17"/>
      <c r="G74" s="38"/>
      <c r="P74" s="7"/>
      <c r="R74" s="38"/>
      <c r="X74" s="51"/>
    </row>
    <row r="75" spans="5:24" s="3" customFormat="1" ht="15" x14ac:dyDescent="0.25">
      <c r="E75" s="17"/>
      <c r="G75" s="38"/>
      <c r="P75" s="7"/>
      <c r="R75" s="38"/>
      <c r="X75" s="51"/>
    </row>
    <row r="76" spans="5:24" s="3" customFormat="1" ht="15" x14ac:dyDescent="0.25">
      <c r="E76" s="17"/>
      <c r="G76" s="38"/>
      <c r="P76" s="7"/>
      <c r="R76" s="38"/>
      <c r="X76" s="51"/>
    </row>
    <row r="77" spans="5:24" s="3" customFormat="1" ht="15" x14ac:dyDescent="0.25">
      <c r="E77" s="17"/>
      <c r="G77" s="38"/>
      <c r="P77" s="7"/>
      <c r="R77" s="38"/>
      <c r="X77" s="51"/>
    </row>
    <row r="78" spans="5:24" s="3" customFormat="1" ht="15" x14ac:dyDescent="0.25">
      <c r="E78" s="17"/>
      <c r="G78" s="38"/>
      <c r="P78" s="7"/>
      <c r="R78" s="38"/>
      <c r="X78" s="51"/>
    </row>
    <row r="79" spans="5:24" s="3" customFormat="1" ht="15" x14ac:dyDescent="0.25">
      <c r="E79" s="17"/>
      <c r="G79" s="38"/>
      <c r="P79" s="7"/>
      <c r="R79" s="38"/>
      <c r="X79" s="51"/>
    </row>
    <row r="80" spans="5:24" s="3" customFormat="1" ht="15" x14ac:dyDescent="0.25">
      <c r="E80" s="17"/>
      <c r="G80" s="38"/>
      <c r="P80" s="7"/>
      <c r="R80" s="38"/>
      <c r="X80" s="51"/>
    </row>
    <row r="81" spans="1:24" s="3" customFormat="1" ht="15" x14ac:dyDescent="0.25">
      <c r="E81" s="17"/>
      <c r="G81" s="38"/>
      <c r="P81" s="7"/>
      <c r="R81" s="38"/>
      <c r="X81" s="51"/>
    </row>
    <row r="82" spans="1:24" s="3" customFormat="1" ht="15" x14ac:dyDescent="0.25">
      <c r="E82" s="17"/>
      <c r="G82" s="38"/>
      <c r="P82" s="7"/>
      <c r="R82" s="38"/>
      <c r="X82" s="51"/>
    </row>
    <row r="83" spans="1:24" s="3" customFormat="1" ht="15" x14ac:dyDescent="0.25">
      <c r="E83" s="17"/>
      <c r="G83" s="38"/>
      <c r="P83" s="7"/>
      <c r="R83" s="38"/>
      <c r="X83" s="51"/>
    </row>
    <row r="84" spans="1:24" s="3" customFormat="1" ht="15" x14ac:dyDescent="0.25">
      <c r="E84" s="17"/>
      <c r="G84" s="38"/>
      <c r="P84" s="7"/>
      <c r="R84" s="38"/>
      <c r="X84" s="51"/>
    </row>
    <row r="85" spans="1:24" s="3" customFormat="1" ht="15" x14ac:dyDescent="0.25">
      <c r="E85" s="17"/>
      <c r="G85" s="38"/>
      <c r="L85" s="6"/>
      <c r="P85" s="7"/>
      <c r="R85" s="38"/>
      <c r="X85" s="51"/>
    </row>
    <row r="86" spans="1:24" s="3" customFormat="1" ht="15" x14ac:dyDescent="0.25">
      <c r="E86" s="17"/>
      <c r="G86" s="38"/>
      <c r="L86" s="6"/>
      <c r="M86" s="6"/>
      <c r="N86" s="6"/>
      <c r="O86" s="6"/>
      <c r="P86" s="20"/>
      <c r="Q86" s="6"/>
      <c r="R86" s="59"/>
      <c r="S86" s="6"/>
      <c r="U86" s="6"/>
      <c r="X86" s="51"/>
    </row>
    <row r="87" spans="1:24" s="3" customFormat="1" ht="15" x14ac:dyDescent="0.25">
      <c r="E87" s="17"/>
      <c r="G87" s="38"/>
      <c r="L87" s="6"/>
      <c r="M87" s="6"/>
      <c r="N87" s="6"/>
      <c r="O87" s="6"/>
      <c r="P87" s="20"/>
      <c r="Q87" s="6"/>
      <c r="R87" s="59"/>
      <c r="S87" s="6"/>
      <c r="U87" s="6"/>
      <c r="X87" s="51"/>
    </row>
    <row r="88" spans="1:24" s="3" customFormat="1" ht="15" x14ac:dyDescent="0.25">
      <c r="E88" s="17"/>
      <c r="G88" s="38"/>
      <c r="L88" s="6"/>
      <c r="M88" s="6"/>
      <c r="N88" s="6"/>
      <c r="O88" s="6"/>
      <c r="P88" s="20"/>
      <c r="Q88" s="6"/>
      <c r="R88" s="59"/>
      <c r="S88" s="6"/>
      <c r="T88" s="6"/>
      <c r="U88" s="6"/>
      <c r="X88" s="51"/>
    </row>
    <row r="89" spans="1:24" s="3" customFormat="1" ht="15" x14ac:dyDescent="0.25">
      <c r="E89" s="17"/>
      <c r="G89" s="38"/>
      <c r="L89" s="6"/>
      <c r="M89" s="6"/>
      <c r="N89" s="6"/>
      <c r="O89" s="6"/>
      <c r="P89" s="20"/>
      <c r="Q89" s="6"/>
      <c r="R89" s="59"/>
      <c r="S89" s="6"/>
      <c r="T89" s="6"/>
      <c r="U89" s="6"/>
      <c r="X89" s="51"/>
    </row>
    <row r="90" spans="1:24" s="3" customFormat="1" ht="15" x14ac:dyDescent="0.25">
      <c r="E90" s="17"/>
      <c r="G90" s="38"/>
      <c r="L90" s="6"/>
      <c r="M90" s="6"/>
      <c r="N90" s="6"/>
      <c r="O90" s="6"/>
      <c r="P90" s="20"/>
      <c r="Q90" s="6"/>
      <c r="R90" s="59"/>
      <c r="S90" s="6"/>
      <c r="T90" s="6"/>
      <c r="U90" s="6"/>
      <c r="X90" s="51"/>
    </row>
    <row r="91" spans="1:24" ht="15" x14ac:dyDescent="0.25">
      <c r="A91" s="3"/>
      <c r="B91" s="3"/>
      <c r="C91" s="3"/>
      <c r="D91" s="3"/>
      <c r="E91" s="17"/>
      <c r="F91" s="3"/>
      <c r="G91" s="38"/>
      <c r="H91" s="3"/>
      <c r="I91" s="3"/>
      <c r="J91" s="3"/>
      <c r="K91" s="3"/>
    </row>
  </sheetData>
  <mergeCells count="5">
    <mergeCell ref="A10:C10"/>
    <mergeCell ref="M10:O10"/>
    <mergeCell ref="O19:T20"/>
    <mergeCell ref="A29:C29"/>
    <mergeCell ref="M29:O29"/>
  </mergeCells>
  <pageMargins left="0.51181102362204722" right="0.51181102362204722" top="0.78740157480314965" bottom="0.78740157480314965" header="0.31496062992125984" footer="0.31496062992125984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IdSolicitacoes xmlns="c771ad7c-3316-4ba9-8e1e-47d9356fd537">41509</IdSolicitacoe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F9E94A2450346A5E66E5F8779A3C5" ma:contentTypeVersion="9" ma:contentTypeDescription="Create a new document." ma:contentTypeScope="" ma:versionID="e03a97541252483b60c34e266779bf67">
  <xsd:schema xmlns:xsd="http://www.w3.org/2001/XMLSchema" xmlns:xs="http://www.w3.org/2001/XMLSchema" xmlns:p="http://schemas.microsoft.com/office/2006/metadata/properties" xmlns:ns1="c771ad7c-3316-4ba9-8e1e-47d9356fd537" xmlns:ns3="ead31fa7-b82d-46cf-bd1c-7499fffad36d" targetNamespace="http://schemas.microsoft.com/office/2006/metadata/properties" ma:root="true" ma:fieldsID="164ccb433bad0c92780ba4bef860d06e" ns1:_="" ns3:_="">
    <xsd:import namespace="c771ad7c-3316-4ba9-8e1e-47d9356fd537"/>
    <xsd:import namespace="ead31fa7-b82d-46cf-bd1c-7499fffad36d"/>
    <xsd:element name="properties">
      <xsd:complexType>
        <xsd:sequence>
          <xsd:element name="documentManagement">
            <xsd:complexType>
              <xsd:all>
                <xsd:element ref="ns1:IdSolicitacoes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1ad7c-3316-4ba9-8e1e-47d9356fd537" elementFormDefault="qualified">
    <xsd:import namespace="http://schemas.microsoft.com/office/2006/documentManagement/types"/>
    <xsd:import namespace="http://schemas.microsoft.com/office/infopath/2007/PartnerControls"/>
    <xsd:element name="IdSolicitacoes" ma:index="0" ma:displayName="IdSolicitacoes" ma:indexed="true" ma:internalName="IdSolicitacoes">
      <xsd:simpleType>
        <xsd:restriction base="dms:Text">
          <xsd:maxLength value="7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31fa7-b82d-46cf-bd1c-7499fffad36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068982-4F0D-48DD-966F-32202E74BE8D}">
  <ds:schemaRefs>
    <ds:schemaRef ds:uri="http://purl.org/dc/elements/1.1/"/>
    <ds:schemaRef ds:uri="http://schemas.microsoft.com/office/2006/metadata/properties"/>
    <ds:schemaRef ds:uri="c771ad7c-3316-4ba9-8e1e-47d9356fd537"/>
    <ds:schemaRef ds:uri="http://purl.org/dc/terms/"/>
    <ds:schemaRef ds:uri="ead31fa7-b82d-46cf-bd1c-7499fffad36d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B3E8F1-8EB1-4ED0-9268-273382FA9F0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DB82EB3-E194-4EB6-8F0C-079C0374B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71ad7c-3316-4ba9-8e1e-47d9356fd537"/>
    <ds:schemaRef ds:uri="ead31fa7-b82d-46cf-bd1c-7499fffad3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3EBC215-4FE5-4A01-8CCB-21A3FD35D34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EA8C7F6E-38C9-415A-9A84-E588D95076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3</vt:i4>
      </vt:variant>
    </vt:vector>
  </HeadingPairs>
  <TitlesOfParts>
    <vt:vector size="10" baseType="lpstr">
      <vt:lpstr>BP</vt:lpstr>
      <vt:lpstr>DR</vt:lpstr>
      <vt:lpstr>PL</vt:lpstr>
      <vt:lpstr>DFC</vt:lpstr>
      <vt:lpstr>dra</vt:lpstr>
      <vt:lpstr>composição do resultado exercic</vt:lpstr>
      <vt:lpstr>Plan1</vt:lpstr>
      <vt:lpstr>BP!Area_de_impressao</vt:lpstr>
      <vt:lpstr>DFC!Area_de_impressao</vt:lpstr>
      <vt:lpstr>DR!Area_de_impressao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Almir Lima</cp:lastModifiedBy>
  <cp:lastPrinted>2022-03-26T13:29:58Z</cp:lastPrinted>
  <dcterms:created xsi:type="dcterms:W3CDTF">2008-07-10T18:36:24Z</dcterms:created>
  <dcterms:modified xsi:type="dcterms:W3CDTF">2022-03-29T13:05:55Z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X4ZS3YYYJ7E7-6-159250</vt:lpwstr>
  </property>
  <property fmtid="{D5CDD505-2E9C-101B-9397-08002B2CF9AE}" pid="3" name="_dlc_DocIdItemGuid">
    <vt:lpwstr>46b52041-e61b-49c2-9579-7883f0592af0</vt:lpwstr>
  </property>
  <property fmtid="{D5CDD505-2E9C-101B-9397-08002B2CF9AE}" pid="4" name="_dlc_DocIdUrl">
    <vt:lpwstr>http://kpds.br.kworld.kpmg.com/sites/kpmg/_layouts/DocIdRedir.aspx?ID=X4ZS3YYYJ7E7-6-159250, X4ZS3YYYJ7E7-6-159250</vt:lpwstr>
  </property>
  <property fmtid="{D5CDD505-2E9C-101B-9397-08002B2CF9AE}" pid="5" name="_dlc_ExpireDate">
    <vt:lpwstr>2012-10-18T14:29:26Z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id="Microsoft.Office.RecordsManagement.PolicyFeatures.Expiration.Formula.BuiltIn"&gt;&lt;number&gt;1&lt;/number&gt;&lt;property&gt;Created&lt;/property&gt;&lt;propertyId&gt;8c06beca-0777-48f7-91c7-6da68bc07b69&lt;/propertyId&gt;&lt;period&gt;days&lt;/period&gt;&lt;/formula&gt;</vt:lpwstr>
  </property>
  <property fmtid="{D5CDD505-2E9C-101B-9397-08002B2CF9AE}" pid="7" name="_dlc_policyId">
    <vt:lpwstr>0x010100FDCD8C2311C768439B77D47BC6707071|-967715278</vt:lpwstr>
  </property>
  <property fmtid="{D5CDD505-2E9C-101B-9397-08002B2CF9AE}" pid="8" name="Title">
    <vt:lpwstr>41509-41509-GBM - quadros jun 2010 - novo.xls</vt:lpwstr>
  </property>
</Properties>
</file>